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ukur\Downloads\"/>
    </mc:Choice>
  </mc:AlternateContent>
  <xr:revisionPtr revIDLastSave="0" documentId="11_4FAB0D1E6AA1F1C3B7BFA3BDD02B0755D9F93F9F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金×契約マッピング" sheetId="1" r:id="rId1"/>
    <sheet name="Sheet1" sheetId="2" r:id="rId2"/>
  </sheets>
  <definedNames>
    <definedName name="_xlnm._FilterDatabase" localSheetId="0" hidden="1">入金×契約マッピング!$A$1:$U$42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1" l="1"/>
  <c r="P41" i="1"/>
  <c r="R41" i="1" s="1"/>
  <c r="S41" i="1" s="1"/>
  <c r="T41" i="1" s="1"/>
  <c r="L41" i="1"/>
  <c r="Q40" i="1"/>
  <c r="P40" i="1"/>
  <c r="R40" i="1" s="1"/>
  <c r="S40" i="1" s="1"/>
  <c r="T40" i="1" s="1"/>
  <c r="L40" i="1"/>
  <c r="Q39" i="1"/>
  <c r="P39" i="1"/>
  <c r="R39" i="1" s="1"/>
  <c r="S39" i="1" s="1"/>
  <c r="T39" i="1" s="1"/>
  <c r="L39" i="1"/>
  <c r="Q38" i="1"/>
  <c r="P38" i="1"/>
  <c r="R38" i="1" s="1"/>
  <c r="S38" i="1" s="1"/>
  <c r="T38" i="1" s="1"/>
  <c r="L38" i="1"/>
  <c r="Q37" i="1"/>
  <c r="P37" i="1"/>
  <c r="R37" i="1" s="1"/>
  <c r="S37" i="1" s="1"/>
  <c r="T37" i="1" s="1"/>
  <c r="L37" i="1"/>
  <c r="Q36" i="1"/>
  <c r="P36" i="1"/>
  <c r="R36" i="1" s="1"/>
  <c r="S36" i="1" s="1"/>
  <c r="T36" i="1" s="1"/>
  <c r="L36" i="1"/>
  <c r="Q35" i="1"/>
  <c r="P35" i="1"/>
  <c r="R35" i="1" s="1"/>
  <c r="S35" i="1" s="1"/>
  <c r="T35" i="1" s="1"/>
  <c r="L35" i="1"/>
  <c r="Q33" i="1"/>
  <c r="P33" i="1"/>
  <c r="R33" i="1" s="1"/>
  <c r="S33" i="1" s="1"/>
  <c r="T33" i="1" s="1"/>
  <c r="L33" i="1"/>
  <c r="Q31" i="1"/>
  <c r="P31" i="1"/>
  <c r="R31" i="1" s="1"/>
  <c r="S31" i="1" s="1"/>
  <c r="T31" i="1" s="1"/>
  <c r="L31" i="1"/>
  <c r="Q30" i="1"/>
  <c r="P30" i="1"/>
  <c r="R30" i="1" s="1"/>
  <c r="S30" i="1" s="1"/>
  <c r="T30" i="1" s="1"/>
  <c r="L30" i="1"/>
  <c r="Q29" i="1"/>
  <c r="P29" i="1"/>
  <c r="R29" i="1" s="1"/>
  <c r="S29" i="1" s="1"/>
  <c r="T29" i="1" s="1"/>
  <c r="L29" i="1"/>
  <c r="Q28" i="1"/>
  <c r="P28" i="1"/>
  <c r="R28" i="1" s="1"/>
  <c r="S28" i="1" s="1"/>
  <c r="T28" i="1" s="1"/>
  <c r="L28" i="1"/>
  <c r="Q27" i="1"/>
  <c r="P27" i="1"/>
  <c r="R27" i="1" s="1"/>
  <c r="S27" i="1" s="1"/>
  <c r="T27" i="1" s="1"/>
  <c r="L27" i="1"/>
  <c r="Q26" i="1"/>
  <c r="P26" i="1"/>
  <c r="R26" i="1" s="1"/>
  <c r="S26" i="1" s="1"/>
  <c r="T26" i="1" s="1"/>
  <c r="L26" i="1"/>
  <c r="Q24" i="1"/>
  <c r="P24" i="1"/>
  <c r="R24" i="1" s="1"/>
  <c r="S24" i="1" s="1"/>
  <c r="Q23" i="1"/>
  <c r="P23" i="1"/>
  <c r="R23" i="1" s="1"/>
  <c r="S23" i="1" s="1"/>
  <c r="Q22" i="1"/>
  <c r="P22" i="1"/>
  <c r="R22" i="1" s="1"/>
  <c r="S22" i="1" s="1"/>
  <c r="T22" i="1" s="1"/>
  <c r="L22" i="1"/>
  <c r="R20" i="1"/>
  <c r="S20" i="1" s="1"/>
  <c r="T20" i="1" s="1"/>
  <c r="Q20" i="1"/>
  <c r="P20" i="1"/>
  <c r="L20" i="1"/>
  <c r="R19" i="1"/>
  <c r="S19" i="1" s="1"/>
  <c r="T19" i="1" s="1"/>
  <c r="Q19" i="1"/>
  <c r="P19" i="1"/>
  <c r="L19" i="1"/>
  <c r="R17" i="1"/>
  <c r="S17" i="1" s="1"/>
  <c r="T17" i="1" s="1"/>
  <c r="Q17" i="1"/>
  <c r="P17" i="1"/>
  <c r="L17" i="1"/>
  <c r="Q15" i="1"/>
  <c r="P15" i="1"/>
  <c r="R15" i="1" s="1"/>
  <c r="T14" i="1"/>
  <c r="Q14" i="1"/>
  <c r="P14" i="1"/>
  <c r="R14" i="1" s="1"/>
  <c r="L14" i="1"/>
  <c r="R13" i="1"/>
  <c r="S13" i="1" s="1"/>
  <c r="T13" i="1" s="1"/>
  <c r="Q13" i="1"/>
  <c r="P13" i="1"/>
  <c r="L13" i="1"/>
  <c r="R12" i="1"/>
  <c r="Q12" i="1"/>
  <c r="P12" i="1"/>
  <c r="Q11" i="1"/>
  <c r="P11" i="1"/>
  <c r="R11" i="1" s="1"/>
  <c r="S11" i="1" s="1"/>
  <c r="T9" i="1"/>
  <c r="R9" i="1"/>
  <c r="S9" i="1" s="1"/>
  <c r="Q9" i="1"/>
  <c r="P9" i="1"/>
  <c r="L9" i="1"/>
  <c r="Q8" i="1"/>
  <c r="P8" i="1"/>
  <c r="R8" i="1" s="1"/>
  <c r="Q7" i="1"/>
  <c r="R7" i="1" s="1"/>
  <c r="S7" i="1" s="1"/>
  <c r="P7" i="1"/>
  <c r="L7" i="1"/>
  <c r="Q6" i="1"/>
  <c r="R6" i="1" s="1"/>
  <c r="S6" i="1" s="1"/>
  <c r="T6" i="1" s="1"/>
  <c r="P6" i="1"/>
  <c r="L6" i="1"/>
  <c r="Q5" i="1"/>
  <c r="P5" i="1"/>
  <c r="R5" i="1" s="1"/>
  <c r="S5" i="1" s="1"/>
  <c r="T5" i="1" s="1"/>
  <c r="L5" i="1"/>
  <c r="Q4" i="1"/>
  <c r="R4" i="1" s="1"/>
  <c r="S4" i="1" s="1"/>
  <c r="T4" i="1" s="1"/>
  <c r="P4" i="1"/>
  <c r="L4" i="1"/>
  <c r="Q3" i="1"/>
  <c r="P3" i="1"/>
  <c r="R3" i="1" s="1"/>
  <c r="S3" i="1" s="1"/>
  <c r="T3" i="1" s="1"/>
  <c r="L3" i="1"/>
  <c r="Q2" i="1"/>
  <c r="R2" i="1" s="1"/>
  <c r="S2" i="1" s="1"/>
  <c r="T2" i="1" s="1"/>
  <c r="P2" i="1"/>
  <c r="L2" i="1"/>
</calcChain>
</file>

<file path=xl/sharedStrings.xml><?xml version="1.0" encoding="utf-8"?>
<sst xmlns="http://schemas.openxmlformats.org/spreadsheetml/2006/main" count="322" uniqueCount="122">
  <si>
    <t>取引No</t>
  </si>
  <si>
    <t>入金日</t>
  </si>
  <si>
    <t>入金総額</t>
  </si>
  <si>
    <t>振込元 / 摘要</t>
  </si>
  <si>
    <t>入金区分</t>
  </si>
  <si>
    <t>顧客名</t>
  </si>
  <si>
    <t>契約日</t>
  </si>
  <si>
    <t>コース</t>
  </si>
  <si>
    <t>契約金額</t>
  </si>
  <si>
    <t>入会金
（即時収益）</t>
  </si>
  <si>
    <t>役務提供費用
（期間按分）</t>
  </si>
  <si>
    <t>手数料(△)</t>
  </si>
  <si>
    <t>サービス
開始</t>
  </si>
  <si>
    <t>サービス
終了</t>
  </si>
  <si>
    <t>期末日</t>
  </si>
  <si>
    <t>契約期間</t>
  </si>
  <si>
    <t>当期期間</t>
  </si>
  <si>
    <t>前受金率</t>
  </si>
  <si>
    <t>前受金
(4/1〜)</t>
  </si>
  <si>
    <t>当期売上
(〜3/31)</t>
  </si>
  <si>
    <t>備考</t>
  </si>
  <si>
    <t>2025/07/30</t>
  </si>
  <si>
    <t>（株）オリコ</t>
  </si>
  <si>
    <t>ローン</t>
  </si>
  <si>
    <t>田中 美咲</t>
  </si>
  <si>
    <t>2025/07/22</t>
  </si>
  <si>
    <t>エキスパートコース（90万円・180日）</t>
  </si>
  <si>
    <t>2025/08/05</t>
  </si>
  <si>
    <t>アプラス（株）</t>
  </si>
  <si>
    <t>鈴木 隆一</t>
  </si>
  <si>
    <t>2025/07/23</t>
  </si>
  <si>
    <t>佐藤 裕美</t>
  </si>
  <si>
    <t>銀行振込</t>
  </si>
  <si>
    <t>2025/07/27</t>
  </si>
  <si>
    <t>2025/08/18</t>
  </si>
  <si>
    <t>高橋 健太</t>
  </si>
  <si>
    <t>2025/08/19</t>
  </si>
  <si>
    <t>プレミアムコース（132万円・270日）</t>
  </si>
  <si>
    <t>2025/08/25</t>
  </si>
  <si>
    <t>伊藤 さくら</t>
  </si>
  <si>
    <t>2025/08/26</t>
  </si>
  <si>
    <t>ライトコース（50万円）</t>
  </si>
  <si>
    <t>特別割引適用</t>
  </si>
  <si>
    <t>2025/08/30</t>
  </si>
  <si>
    <t>分割払い</t>
  </si>
  <si>
    <t>山田 浩二</t>
  </si>
  <si>
    <t>2025/08/28</t>
  </si>
  <si>
    <t>—</t>
  </si>
  <si>
    <t>2025/09/30</t>
  </si>
  <si>
    <t>渡辺 真理</t>
  </si>
  <si>
    <t>2025/09/11</t>
  </si>
  <si>
    <t>ジャックス（株）</t>
  </si>
  <si>
    <t>月次分割払い</t>
  </si>
  <si>
    <t>小林 俊介</t>
  </si>
  <si>
    <t>2025/09/25</t>
  </si>
  <si>
    <t>スタンダードコース（82万円・90日）</t>
  </si>
  <si>
    <t>小林 俊介分（一括残金）</t>
  </si>
  <si>
    <t>2025/10/03</t>
  </si>
  <si>
    <t>2025/10/05</t>
  </si>
  <si>
    <t>2025/11/01</t>
  </si>
  <si>
    <t>GMO後払い（株）</t>
  </si>
  <si>
    <t>加藤 恵子</t>
  </si>
  <si>
    <t>前田 大地</t>
  </si>
  <si>
    <t>セディナ（株）</t>
  </si>
  <si>
    <t>横山 由香</t>
  </si>
  <si>
    <t>月次分割（エキスパートコース）</t>
  </si>
  <si>
    <t>2025/11/27</t>
  </si>
  <si>
    <t>2025/11/22</t>
  </si>
  <si>
    <t>2025/11/30</t>
  </si>
  <si>
    <t>分割2回目</t>
  </si>
  <si>
    <t>2025/12/03</t>
  </si>
  <si>
    <t>2025/11/07</t>
  </si>
  <si>
    <t>2025/12/30</t>
  </si>
  <si>
    <t>井上 洋子</t>
  </si>
  <si>
    <t>2025/11/29</t>
  </si>
  <si>
    <t>2026/01/03</t>
  </si>
  <si>
    <t>清水 雅人</t>
  </si>
  <si>
    <t>坂本 朱里</t>
  </si>
  <si>
    <t>林 博之</t>
  </si>
  <si>
    <t>2026/01/31</t>
  </si>
  <si>
    <t>（確認中）</t>
  </si>
  <si>
    <t>契約情報確認中</t>
  </si>
  <si>
    <t>2026/02/04</t>
  </si>
  <si>
    <t>2025/12/26</t>
  </si>
  <si>
    <t>吉田 大輔</t>
  </si>
  <si>
    <t>2026/01/02</t>
  </si>
  <si>
    <t>山本 愛美</t>
  </si>
  <si>
    <t>2026/01/05</t>
  </si>
  <si>
    <t>中村 修二</t>
  </si>
  <si>
    <t>2026/01/14</t>
  </si>
  <si>
    <t>2026/02/14</t>
  </si>
  <si>
    <t>2026/02/13</t>
  </si>
  <si>
    <t>エキスパートコース（特別価格）</t>
  </si>
  <si>
    <t>特別価格（紹介割引あり）</t>
  </si>
  <si>
    <t>2026/02/15</t>
  </si>
  <si>
    <t>不明</t>
  </si>
  <si>
    <t>2026/03/02</t>
  </si>
  <si>
    <t>詳細確認待ち</t>
  </si>
  <si>
    <t>2026/03/04</t>
  </si>
  <si>
    <t>後藤 誠一</t>
  </si>
  <si>
    <t>2026/02/07</t>
  </si>
  <si>
    <t>2026/03/30</t>
  </si>
  <si>
    <t>書類未整備・保留中</t>
  </si>
  <si>
    <t>2026/04/05</t>
  </si>
  <si>
    <t>松本 千春</t>
  </si>
  <si>
    <t>2026/03/06</t>
  </si>
  <si>
    <t>2026/03/14</t>
  </si>
  <si>
    <t>2026/03/05</t>
  </si>
  <si>
    <t>2026/03/12</t>
  </si>
  <si>
    <t>木村 綾香</t>
  </si>
  <si>
    <t>藤田 詩織</t>
  </si>
  <si>
    <t>2026/03/18</t>
  </si>
  <si>
    <t>■ 売掛金計上分（2026年3月末時点・マネフォ元帳未反映）　─ 契約成立済み・4月精算明細にて入金予定。決算仕訳時に別途考慮が必要。</t>
  </si>
  <si>
    <t>─</t>
  </si>
  <si>
    <t>売掛金</t>
  </si>
  <si>
    <t>2026/03/24</t>
  </si>
  <si>
    <t>2026/03/29</t>
  </si>
  <si>
    <t>売掛金合計</t>
  </si>
  <si>
    <t>■売掛分</t>
  </si>
  <si>
    <t>島 千尋</t>
  </si>
  <si>
    <t>2025/08/11</t>
  </si>
  <si>
    <t>エキスパートコース99万円（180日・48回分割）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</si>
</sst>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0.0%"/>
    <numFmt numFmtId="178" formatCode="0_);[Red]\(0\)"/>
  </numFmts>
  <fonts count="14" x14ac:knownFonts="1">
    <font>
      <sz val="11"/>
      <color theme="1"/>
      <name val="ＭＳ Ｐゴシック"/>
      <family val="2"/>
      <scheme val="minor"/>
    </font>
    <font>
      <b/>
      <sz val="9"/>
      <color rgb="FFFFFFFF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9"/>
      <color rgb="FF2E7D32"/>
      <name val="ＭＳ Ｐゴシック"/>
      <family val="3"/>
      <charset val="128"/>
    </font>
    <font>
      <sz val="9"/>
      <color rgb="FF1565C0"/>
      <name val="ＭＳ Ｐゴシック"/>
      <family val="3"/>
      <charset val="128"/>
    </font>
    <font>
      <sz val="9"/>
      <color rgb="FFAAAAAA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rgb="FFCC0000"/>
      <name val="ＭＳ Ｐゴシック"/>
      <family val="3"/>
      <charset val="128"/>
    </font>
    <font>
      <b/>
      <sz val="9"/>
      <color rgb="FFCC0000"/>
      <name val="ＭＳ Ｐゴシック"/>
      <family val="3"/>
      <charset val="128"/>
    </font>
    <font>
      <sz val="9"/>
      <color rgb="FF1E4976"/>
      <name val="ＭＳ Ｐゴシック"/>
      <family val="3"/>
      <charset val="128"/>
    </font>
    <font>
      <b/>
      <sz val="9"/>
      <color rgb="FF1E497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2C2C2C"/>
      </patternFill>
    </fill>
    <fill>
      <patternFill patternType="solid">
        <fgColor rgb="FFE8F5E9"/>
      </patternFill>
    </fill>
    <fill>
      <patternFill patternType="solid">
        <fgColor rgb="FFE3F2FD"/>
      </patternFill>
    </fill>
    <fill>
      <patternFill patternType="solid">
        <fgColor rgb="FFF7F7F7"/>
      </patternFill>
    </fill>
    <fill>
      <patternFill patternType="solid">
        <fgColor rgb="FFFFE5E5"/>
      </patternFill>
    </fill>
    <fill>
      <patternFill patternType="solid">
        <fgColor rgb="FF1E4976"/>
      </patternFill>
    </fill>
    <fill>
      <patternFill patternType="solid">
        <fgColor rgb="FFEBF3FB"/>
      </patternFill>
    </fill>
    <fill>
      <patternFill patternType="solid">
        <fgColor rgb="FFB8D4F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medium">
        <color rgb="FF999999"/>
      </top>
      <bottom style="thin">
        <color rgb="FFD0D0D0"/>
      </bottom>
      <diagonal/>
    </border>
    <border>
      <left style="thin">
        <color rgb="FFD0D0D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medium">
        <color rgb="FF999999"/>
      </top>
      <bottom style="thin">
        <color rgb="FFD0D0D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2" fillId="0" borderId="0">
      <alignment vertical="center"/>
    </xf>
  </cellStyleXfs>
  <cellXfs count="55">
    <xf numFmtId="0" fontId="0" fillId="0" borderId="0" xfId="0"/>
    <xf numFmtId="3" fontId="3" fillId="3" borderId="2" xfId="0" applyNumberFormat="1" applyFont="1" applyFill="1" applyBorder="1" applyAlignment="1">
      <alignment horizontal="right" vertical="center"/>
    </xf>
    <xf numFmtId="3" fontId="4" fillId="4" borderId="2" xfId="0" applyNumberFormat="1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3" fontId="6" fillId="5" borderId="2" xfId="0" applyNumberFormat="1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3" fontId="7" fillId="6" borderId="2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left" vertical="center"/>
    </xf>
    <xf numFmtId="3" fontId="9" fillId="8" borderId="2" xfId="0" applyNumberFormat="1" applyFont="1" applyFill="1" applyBorder="1" applyAlignment="1">
      <alignment horizontal="right" vertical="center"/>
    </xf>
    <xf numFmtId="176" fontId="9" fillId="8" borderId="2" xfId="0" applyNumberFormat="1" applyFont="1" applyFill="1" applyBorder="1" applyAlignment="1">
      <alignment horizontal="center" vertical="center"/>
    </xf>
    <xf numFmtId="3" fontId="10" fillId="8" borderId="2" xfId="0" applyNumberFormat="1" applyFont="1" applyFill="1" applyBorder="1" applyAlignment="1">
      <alignment horizontal="right" vertical="center"/>
    </xf>
    <xf numFmtId="3" fontId="10" fillId="9" borderId="2" xfId="0" applyNumberFormat="1" applyFont="1" applyFill="1" applyBorder="1" applyAlignment="1">
      <alignment horizontal="right" vertical="center"/>
    </xf>
    <xf numFmtId="177" fontId="10" fillId="9" borderId="2" xfId="0" applyNumberFormat="1" applyFont="1" applyFill="1" applyBorder="1" applyAlignment="1">
      <alignment horizontal="right" vertical="center"/>
    </xf>
    <xf numFmtId="0" fontId="9" fillId="8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right" vertical="center"/>
    </xf>
    <xf numFmtId="176" fontId="7" fillId="6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3" fontId="1" fillId="7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76" fontId="11" fillId="0" borderId="4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right" vertical="center"/>
    </xf>
    <xf numFmtId="3" fontId="11" fillId="11" borderId="4" xfId="0" applyNumberFormat="1" applyFont="1" applyFill="1" applyBorder="1" applyAlignment="1">
      <alignment horizontal="right" vertical="center"/>
    </xf>
    <xf numFmtId="0" fontId="0" fillId="0" borderId="4" xfId="0" applyBorder="1"/>
    <xf numFmtId="0" fontId="11" fillId="0" borderId="4" xfId="0" applyFont="1" applyBorder="1" applyAlignment="1">
      <alignment horizontal="right" vertical="center"/>
    </xf>
    <xf numFmtId="14" fontId="11" fillId="0" borderId="4" xfId="0" applyNumberFormat="1" applyFont="1" applyBorder="1" applyAlignment="1">
      <alignment horizontal="center" vertical="center"/>
    </xf>
    <xf numFmtId="0" fontId="11" fillId="11" borderId="4" xfId="0" applyFont="1" applyFill="1" applyBorder="1" applyAlignment="1">
      <alignment horizontal="right" vertical="center"/>
    </xf>
    <xf numFmtId="38" fontId="11" fillId="11" borderId="4" xfId="1" applyFont="1" applyFill="1" applyBorder="1" applyAlignment="1">
      <alignment horizontal="right" vertical="center"/>
    </xf>
    <xf numFmtId="0" fontId="11" fillId="10" borderId="4" xfId="0" applyFont="1" applyFill="1" applyBorder="1" applyAlignment="1">
      <alignment horizontal="left" vertical="center"/>
    </xf>
    <xf numFmtId="38" fontId="11" fillId="0" borderId="4" xfId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3" fontId="11" fillId="0" borderId="4" xfId="0" applyNumberFormat="1" applyFont="1" applyBorder="1" applyAlignment="1">
      <alignment horizontal="right" vertical="center"/>
    </xf>
    <xf numFmtId="38" fontId="11" fillId="0" borderId="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workbookViewId="0">
      <pane xSplit="5" ySplit="1" topLeftCell="F2" activePane="bottomRight" state="frozen"/>
      <selection pane="topRight"/>
      <selection pane="bottomLeft"/>
      <selection pane="bottomRight" activeCell="L7" sqref="L7:L8"/>
    </sheetView>
  </sheetViews>
  <sheetFormatPr defaultRowHeight="13.2" x14ac:dyDescent="0.2"/>
  <cols>
    <col min="1" max="1" width="8" customWidth="1"/>
    <col min="2" max="2" width="11" customWidth="1"/>
    <col min="3" max="3" width="13" customWidth="1"/>
    <col min="4" max="4" width="24" customWidth="1"/>
    <col min="5" max="5" width="12" customWidth="1"/>
    <col min="6" max="6" width="13" customWidth="1"/>
    <col min="7" max="7" width="11" customWidth="1"/>
    <col min="8" max="8" width="24" customWidth="1"/>
    <col min="9" max="11" width="12" customWidth="1"/>
    <col min="12" max="17" width="10" customWidth="1"/>
    <col min="18" max="18" width="9" bestFit="1" customWidth="1"/>
    <col min="19" max="19" width="12" customWidth="1"/>
    <col min="20" max="20" width="13" customWidth="1"/>
    <col min="21" max="21" width="100.6640625" bestFit="1" customWidth="1"/>
  </cols>
  <sheetData>
    <row r="1" spans="1:21" ht="40.049999999999997" customHeight="1" thickBot="1" x14ac:dyDescent="0.25">
      <c r="A1" s="35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  <c r="R1" s="35" t="s">
        <v>17</v>
      </c>
      <c r="S1" s="35" t="s">
        <v>18</v>
      </c>
      <c r="T1" s="35" t="s">
        <v>19</v>
      </c>
      <c r="U1" s="32" t="s">
        <v>20</v>
      </c>
    </row>
    <row r="2" spans="1:21" ht="13.8" customHeight="1" thickBot="1" x14ac:dyDescent="0.25">
      <c r="A2" s="36"/>
      <c r="B2" s="36" t="s">
        <v>21</v>
      </c>
      <c r="C2" s="37">
        <v>939000</v>
      </c>
      <c r="D2" s="38" t="s">
        <v>22</v>
      </c>
      <c r="E2" s="36" t="s">
        <v>23</v>
      </c>
      <c r="F2" s="38" t="s">
        <v>24</v>
      </c>
      <c r="G2" s="36" t="s">
        <v>25</v>
      </c>
      <c r="H2" s="38" t="s">
        <v>26</v>
      </c>
      <c r="I2" s="37">
        <v>990000</v>
      </c>
      <c r="J2" s="37">
        <v>400000</v>
      </c>
      <c r="K2" s="37">
        <v>590000</v>
      </c>
      <c r="L2" s="37">
        <f>I2-C2</f>
        <v>51000</v>
      </c>
      <c r="M2" s="39">
        <v>45860</v>
      </c>
      <c r="N2" s="39">
        <v>46130</v>
      </c>
      <c r="O2" s="39">
        <v>46112</v>
      </c>
      <c r="P2" s="40">
        <f t="shared" ref="P2:P9" si="0">_xlfn.DAYS(N2, M2)</f>
        <v>270</v>
      </c>
      <c r="Q2" s="40">
        <f>_xlfn.DAYS(O2, M2)</f>
        <v>252</v>
      </c>
      <c r="R2" s="41">
        <f t="shared" ref="R2:R9" si="1">(P2-Q2)/P2</f>
        <v>6.6666666666666666E-2</v>
      </c>
      <c r="S2" s="42">
        <f t="shared" ref="S2:S7" si="2">R2*K2</f>
        <v>39333.333333333336</v>
      </c>
      <c r="T2" s="37">
        <f>I2-S2</f>
        <v>950666.66666666663</v>
      </c>
      <c r="U2" s="33"/>
    </row>
    <row r="3" spans="1:21" ht="18" customHeight="1" thickBot="1" x14ac:dyDescent="0.25">
      <c r="A3" s="36"/>
      <c r="B3" s="36" t="s">
        <v>27</v>
      </c>
      <c r="C3" s="37">
        <v>955000</v>
      </c>
      <c r="D3" s="38" t="s">
        <v>28</v>
      </c>
      <c r="E3" s="36" t="s">
        <v>23</v>
      </c>
      <c r="F3" s="38" t="s">
        <v>29</v>
      </c>
      <c r="G3" s="36" t="s">
        <v>30</v>
      </c>
      <c r="H3" s="38" t="s">
        <v>26</v>
      </c>
      <c r="I3" s="37">
        <v>990000</v>
      </c>
      <c r="J3" s="37">
        <v>400000</v>
      </c>
      <c r="K3" s="37">
        <v>590000</v>
      </c>
      <c r="L3" s="37">
        <f>I3-C3</f>
        <v>35000</v>
      </c>
      <c r="M3" s="39">
        <v>45861</v>
      </c>
      <c r="N3" s="39">
        <v>46041</v>
      </c>
      <c r="O3" s="39">
        <v>46112</v>
      </c>
      <c r="P3" s="40">
        <f t="shared" si="0"/>
        <v>180</v>
      </c>
      <c r="Q3" s="40">
        <f t="shared" ref="Q3:Q9" si="3">MIN(N3,O3)-M3</f>
        <v>180</v>
      </c>
      <c r="R3" s="41">
        <f t="shared" si="1"/>
        <v>0</v>
      </c>
      <c r="S3" s="42">
        <f t="shared" si="2"/>
        <v>0</v>
      </c>
      <c r="T3" s="37">
        <f>I3-S3</f>
        <v>990000</v>
      </c>
      <c r="U3" s="33"/>
    </row>
    <row r="4" spans="1:21" ht="18" customHeight="1" thickBot="1" x14ac:dyDescent="0.25">
      <c r="A4" s="36"/>
      <c r="B4" s="36" t="s">
        <v>27</v>
      </c>
      <c r="C4" s="37">
        <v>990000</v>
      </c>
      <c r="D4" s="38" t="s">
        <v>31</v>
      </c>
      <c r="E4" s="36" t="s">
        <v>32</v>
      </c>
      <c r="F4" s="38" t="s">
        <v>31</v>
      </c>
      <c r="G4" s="36" t="s">
        <v>33</v>
      </c>
      <c r="H4" s="38" t="s">
        <v>26</v>
      </c>
      <c r="I4" s="37">
        <v>990000</v>
      </c>
      <c r="J4" s="37">
        <v>400000</v>
      </c>
      <c r="K4" s="37">
        <v>590000</v>
      </c>
      <c r="L4" s="37">
        <f>I4-C4</f>
        <v>0</v>
      </c>
      <c r="M4" s="39">
        <v>45865</v>
      </c>
      <c r="N4" s="39">
        <v>46045</v>
      </c>
      <c r="O4" s="39">
        <v>46112</v>
      </c>
      <c r="P4" s="40">
        <f t="shared" si="0"/>
        <v>180</v>
      </c>
      <c r="Q4" s="40">
        <f t="shared" si="3"/>
        <v>180</v>
      </c>
      <c r="R4" s="41">
        <f t="shared" si="1"/>
        <v>0</v>
      </c>
      <c r="S4" s="42">
        <f t="shared" si="2"/>
        <v>0</v>
      </c>
      <c r="T4" s="37">
        <f>I4-S4</f>
        <v>990000</v>
      </c>
      <c r="U4" s="33"/>
    </row>
    <row r="5" spans="1:21" ht="18" customHeight="1" thickBot="1" x14ac:dyDescent="0.25">
      <c r="A5" s="36"/>
      <c r="B5" s="36" t="s">
        <v>34</v>
      </c>
      <c r="C5" s="37">
        <v>1320000</v>
      </c>
      <c r="D5" s="38" t="s">
        <v>35</v>
      </c>
      <c r="E5" s="36" t="s">
        <v>32</v>
      </c>
      <c r="F5" s="38" t="s">
        <v>35</v>
      </c>
      <c r="G5" s="36" t="s">
        <v>36</v>
      </c>
      <c r="H5" s="38" t="s">
        <v>37</v>
      </c>
      <c r="I5" s="37">
        <v>1320000</v>
      </c>
      <c r="J5" s="37">
        <v>400000</v>
      </c>
      <c r="K5" s="37">
        <v>920000</v>
      </c>
      <c r="L5" s="37">
        <f>I5-C5</f>
        <v>0</v>
      </c>
      <c r="M5" s="39">
        <v>45888</v>
      </c>
      <c r="N5" s="39">
        <v>46158</v>
      </c>
      <c r="O5" s="39">
        <v>46112</v>
      </c>
      <c r="P5" s="40">
        <f t="shared" si="0"/>
        <v>270</v>
      </c>
      <c r="Q5" s="40">
        <f t="shared" si="3"/>
        <v>224</v>
      </c>
      <c r="R5" s="41">
        <f t="shared" si="1"/>
        <v>0.17037037037037037</v>
      </c>
      <c r="S5" s="42">
        <f t="shared" si="2"/>
        <v>156740.74074074073</v>
      </c>
      <c r="T5" s="37">
        <f>I5-S5</f>
        <v>1163259.2592592593</v>
      </c>
      <c r="U5" s="33"/>
    </row>
    <row r="6" spans="1:21" ht="18" customHeight="1" thickBot="1" x14ac:dyDescent="0.25">
      <c r="A6" s="36"/>
      <c r="B6" s="36" t="s">
        <v>38</v>
      </c>
      <c r="C6" s="37">
        <v>500000</v>
      </c>
      <c r="D6" s="38" t="s">
        <v>39</v>
      </c>
      <c r="E6" s="36" t="s">
        <v>32</v>
      </c>
      <c r="F6" s="38" t="s">
        <v>39</v>
      </c>
      <c r="G6" s="36" t="s">
        <v>40</v>
      </c>
      <c r="H6" s="38" t="s">
        <v>41</v>
      </c>
      <c r="I6" s="37">
        <v>500000</v>
      </c>
      <c r="J6" s="37"/>
      <c r="K6" s="37"/>
      <c r="L6" s="37">
        <f>I6-C6</f>
        <v>0</v>
      </c>
      <c r="M6" s="39">
        <v>45895</v>
      </c>
      <c r="N6" s="39">
        <v>45985</v>
      </c>
      <c r="O6" s="39">
        <v>46112</v>
      </c>
      <c r="P6" s="40">
        <f t="shared" si="0"/>
        <v>90</v>
      </c>
      <c r="Q6" s="40">
        <f t="shared" si="3"/>
        <v>90</v>
      </c>
      <c r="R6" s="41">
        <f t="shared" si="1"/>
        <v>0</v>
      </c>
      <c r="S6" s="42">
        <f t="shared" si="2"/>
        <v>0</v>
      </c>
      <c r="T6" s="37">
        <f>I6-S6</f>
        <v>500000</v>
      </c>
      <c r="U6" s="33" t="s">
        <v>42</v>
      </c>
    </row>
    <row r="7" spans="1:21" ht="18" customHeight="1" x14ac:dyDescent="0.2">
      <c r="A7" s="36"/>
      <c r="B7" s="36" t="s">
        <v>43</v>
      </c>
      <c r="C7" s="53">
        <v>295000</v>
      </c>
      <c r="D7" s="38" t="s">
        <v>22</v>
      </c>
      <c r="E7" s="36" t="s">
        <v>44</v>
      </c>
      <c r="F7" s="38" t="s">
        <v>45</v>
      </c>
      <c r="G7" s="36" t="s">
        <v>34</v>
      </c>
      <c r="H7" s="38" t="s">
        <v>26</v>
      </c>
      <c r="I7" s="37">
        <v>22170</v>
      </c>
      <c r="J7" s="37">
        <v>400000</v>
      </c>
      <c r="K7" s="37">
        <v>590000</v>
      </c>
      <c r="L7" s="50">
        <f>SUM(I7:I8)-C7</f>
        <v>16070</v>
      </c>
      <c r="M7" s="39">
        <v>45887</v>
      </c>
      <c r="N7" s="39">
        <v>46067</v>
      </c>
      <c r="O7" s="39">
        <v>46112</v>
      </c>
      <c r="P7" s="40">
        <f t="shared" si="0"/>
        <v>180</v>
      </c>
      <c r="Q7" s="40">
        <f t="shared" si="3"/>
        <v>180</v>
      </c>
      <c r="R7" s="41">
        <f t="shared" si="1"/>
        <v>0</v>
      </c>
      <c r="S7" s="42">
        <f t="shared" si="2"/>
        <v>0</v>
      </c>
      <c r="T7" s="37">
        <v>0</v>
      </c>
      <c r="U7" s="33"/>
    </row>
    <row r="8" spans="1:21" ht="18" customHeight="1" thickBot="1" x14ac:dyDescent="0.25">
      <c r="A8" s="36"/>
      <c r="B8" s="36" t="s">
        <v>43</v>
      </c>
      <c r="C8" s="52"/>
      <c r="D8" s="38" t="s">
        <v>28</v>
      </c>
      <c r="E8" s="36" t="s">
        <v>44</v>
      </c>
      <c r="F8" s="38" t="s">
        <v>45</v>
      </c>
      <c r="G8" s="36" t="s">
        <v>46</v>
      </c>
      <c r="H8" s="38" t="s">
        <v>26</v>
      </c>
      <c r="I8" s="37">
        <v>288900</v>
      </c>
      <c r="J8" s="44" t="s">
        <v>47</v>
      </c>
      <c r="K8" s="44" t="s">
        <v>47</v>
      </c>
      <c r="L8" s="52"/>
      <c r="M8" s="39">
        <v>45895</v>
      </c>
      <c r="N8" s="39">
        <v>45985</v>
      </c>
      <c r="O8" s="39">
        <v>46112</v>
      </c>
      <c r="P8" s="40">
        <f t="shared" si="0"/>
        <v>90</v>
      </c>
      <c r="Q8" s="40">
        <f t="shared" si="3"/>
        <v>90</v>
      </c>
      <c r="R8" s="41">
        <f t="shared" si="1"/>
        <v>0</v>
      </c>
      <c r="S8" s="42">
        <v>0</v>
      </c>
      <c r="T8" s="44">
        <v>75000</v>
      </c>
      <c r="U8" s="34"/>
    </row>
    <row r="9" spans="1:21" ht="18" customHeight="1" x14ac:dyDescent="0.2">
      <c r="A9" s="36"/>
      <c r="B9" s="36" t="s">
        <v>48</v>
      </c>
      <c r="C9" s="53">
        <v>2535000</v>
      </c>
      <c r="D9" s="38" t="s">
        <v>49</v>
      </c>
      <c r="E9" s="36" t="s">
        <v>32</v>
      </c>
      <c r="F9" s="38" t="s">
        <v>49</v>
      </c>
      <c r="G9" s="36" t="s">
        <v>50</v>
      </c>
      <c r="H9" s="38" t="s">
        <v>26</v>
      </c>
      <c r="I9" s="37">
        <v>763741</v>
      </c>
      <c r="J9" s="44">
        <v>400000</v>
      </c>
      <c r="K9" s="44">
        <v>590000</v>
      </c>
      <c r="L9" s="50">
        <f>SUM(I9:I12)-C9</f>
        <v>136511</v>
      </c>
      <c r="M9" s="45">
        <v>45911</v>
      </c>
      <c r="N9" s="45">
        <v>46091</v>
      </c>
      <c r="O9" s="39">
        <v>46112</v>
      </c>
      <c r="P9" s="40">
        <f t="shared" si="0"/>
        <v>180</v>
      </c>
      <c r="Q9" s="40">
        <f t="shared" si="3"/>
        <v>180</v>
      </c>
      <c r="R9" s="41">
        <f t="shared" si="1"/>
        <v>0</v>
      </c>
      <c r="S9" s="42">
        <f>R9*K9</f>
        <v>0</v>
      </c>
      <c r="T9" s="50">
        <f>SUM(I9:I12)-I10</f>
        <v>2649341</v>
      </c>
      <c r="U9" s="33"/>
    </row>
    <row r="10" spans="1:21" ht="18" customHeight="1" x14ac:dyDescent="0.2">
      <c r="A10" s="36"/>
      <c r="B10" s="36" t="s">
        <v>48</v>
      </c>
      <c r="C10" s="51"/>
      <c r="D10" s="38" t="s">
        <v>51</v>
      </c>
      <c r="E10" s="36" t="s">
        <v>44</v>
      </c>
      <c r="F10" s="38" t="s">
        <v>49</v>
      </c>
      <c r="G10" s="36" t="s">
        <v>34</v>
      </c>
      <c r="H10" s="38" t="s">
        <v>52</v>
      </c>
      <c r="I10" s="37">
        <v>22170</v>
      </c>
      <c r="J10" s="44" t="s">
        <v>47</v>
      </c>
      <c r="K10" s="44" t="s">
        <v>47</v>
      </c>
      <c r="L10" s="51"/>
      <c r="M10" s="39"/>
      <c r="N10" s="39"/>
      <c r="O10" s="39"/>
      <c r="P10" s="40"/>
      <c r="Q10" s="40"/>
      <c r="R10" s="41"/>
      <c r="S10" s="46"/>
      <c r="T10" s="51"/>
      <c r="U10" s="34"/>
    </row>
    <row r="11" spans="1:21" ht="18" customHeight="1" x14ac:dyDescent="0.2">
      <c r="A11" s="36"/>
      <c r="B11" s="36" t="s">
        <v>48</v>
      </c>
      <c r="C11" s="51"/>
      <c r="D11" s="38" t="s">
        <v>53</v>
      </c>
      <c r="E11" s="36" t="s">
        <v>32</v>
      </c>
      <c r="F11" s="38" t="s">
        <v>53</v>
      </c>
      <c r="G11" s="36" t="s">
        <v>54</v>
      </c>
      <c r="H11" s="38" t="s">
        <v>55</v>
      </c>
      <c r="I11" s="37">
        <v>823600</v>
      </c>
      <c r="J11" s="37">
        <v>400000</v>
      </c>
      <c r="K11" s="37">
        <v>423600</v>
      </c>
      <c r="L11" s="51"/>
      <c r="M11" s="39">
        <v>45925</v>
      </c>
      <c r="N11" s="39">
        <v>46015</v>
      </c>
      <c r="O11" s="39">
        <v>46112</v>
      </c>
      <c r="P11" s="40">
        <f>_xlfn.DAYS(N11, M11)</f>
        <v>90</v>
      </c>
      <c r="Q11" s="40">
        <f>MIN(N11,O11)-M11</f>
        <v>90</v>
      </c>
      <c r="R11" s="41">
        <f>(P11-Q11)/P11</f>
        <v>0</v>
      </c>
      <c r="S11" s="42">
        <f>R11*K11</f>
        <v>0</v>
      </c>
      <c r="T11" s="51"/>
      <c r="U11" s="34"/>
    </row>
    <row r="12" spans="1:21" ht="18" customHeight="1" thickBot="1" x14ac:dyDescent="0.25">
      <c r="A12" s="36"/>
      <c r="B12" s="36" t="s">
        <v>48</v>
      </c>
      <c r="C12" s="52"/>
      <c r="D12" s="38" t="s">
        <v>22</v>
      </c>
      <c r="E12" s="36" t="s">
        <v>44</v>
      </c>
      <c r="F12" s="38" t="s">
        <v>53</v>
      </c>
      <c r="G12" s="36" t="s">
        <v>54</v>
      </c>
      <c r="H12" s="38" t="s">
        <v>56</v>
      </c>
      <c r="I12" s="37">
        <v>1062000</v>
      </c>
      <c r="J12" s="44" t="s">
        <v>47</v>
      </c>
      <c r="K12" s="44" t="s">
        <v>47</v>
      </c>
      <c r="L12" s="52"/>
      <c r="M12" s="45">
        <v>45923</v>
      </c>
      <c r="N12" s="45">
        <v>46103</v>
      </c>
      <c r="O12" s="39">
        <v>46112</v>
      </c>
      <c r="P12" s="40">
        <f>_xlfn.DAYS(N12, M12)</f>
        <v>180</v>
      </c>
      <c r="Q12" s="40">
        <f>MIN(N12,O12)-M12</f>
        <v>180</v>
      </c>
      <c r="R12" s="41">
        <f>(P12-Q12)/P12</f>
        <v>0</v>
      </c>
      <c r="S12" s="46">
        <v>0</v>
      </c>
      <c r="T12" s="52"/>
      <c r="U12" s="34"/>
    </row>
    <row r="13" spans="1:21" ht="18" customHeight="1" thickBot="1" x14ac:dyDescent="0.25">
      <c r="A13" s="36"/>
      <c r="B13" s="36" t="s">
        <v>57</v>
      </c>
      <c r="C13" s="37">
        <v>500000</v>
      </c>
      <c r="D13" s="38" t="s">
        <v>28</v>
      </c>
      <c r="E13" s="36" t="s">
        <v>23</v>
      </c>
      <c r="F13" s="38" t="s">
        <v>45</v>
      </c>
      <c r="G13" s="36" t="s">
        <v>58</v>
      </c>
      <c r="H13" s="38" t="s">
        <v>26</v>
      </c>
      <c r="I13" s="37">
        <v>990000</v>
      </c>
      <c r="J13" s="37">
        <v>400000</v>
      </c>
      <c r="K13" s="37">
        <v>590000</v>
      </c>
      <c r="L13" s="37">
        <f>I13-C13</f>
        <v>490000</v>
      </c>
      <c r="M13" s="39">
        <v>45935</v>
      </c>
      <c r="N13" s="39">
        <v>46115</v>
      </c>
      <c r="O13" s="39">
        <v>46112</v>
      </c>
      <c r="P13" s="40">
        <f>_xlfn.DAYS(N13, M13)</f>
        <v>180</v>
      </c>
      <c r="Q13" s="40">
        <f>MIN(N13,O13)-M13</f>
        <v>177</v>
      </c>
      <c r="R13" s="41">
        <f>(P13-Q13)/P13</f>
        <v>1.6666666666666666E-2</v>
      </c>
      <c r="S13" s="42">
        <f>R13*K13</f>
        <v>9833.3333333333339</v>
      </c>
      <c r="T13" s="37">
        <f>I13-S13</f>
        <v>980166.66666666663</v>
      </c>
      <c r="U13" s="33"/>
    </row>
    <row r="14" spans="1:21" ht="18" customHeight="1" x14ac:dyDescent="0.2">
      <c r="A14" s="36"/>
      <c r="B14" s="36" t="s">
        <v>59</v>
      </c>
      <c r="C14" s="53">
        <v>799000</v>
      </c>
      <c r="D14" s="38" t="s">
        <v>60</v>
      </c>
      <c r="E14" s="36" t="s">
        <v>44</v>
      </c>
      <c r="F14" s="38" t="s">
        <v>61</v>
      </c>
      <c r="G14" s="36" t="s">
        <v>48</v>
      </c>
      <c r="H14" s="38" t="s">
        <v>26</v>
      </c>
      <c r="I14" s="37">
        <v>295200</v>
      </c>
      <c r="J14" s="44" t="s">
        <v>47</v>
      </c>
      <c r="K14" s="44" t="s">
        <v>47</v>
      </c>
      <c r="L14" s="50">
        <f>SUM(I14:I16)-C14</f>
        <v>42970</v>
      </c>
      <c r="M14" s="45">
        <v>45911</v>
      </c>
      <c r="N14" s="45">
        <v>46091</v>
      </c>
      <c r="O14" s="39">
        <v>46112</v>
      </c>
      <c r="P14" s="40">
        <f>_xlfn.DAYS(N14, M14)</f>
        <v>180</v>
      </c>
      <c r="Q14" s="40">
        <f>MIN(N14,O14)-M14</f>
        <v>180</v>
      </c>
      <c r="R14" s="41">
        <f>(P14-Q14)/P14</f>
        <v>0</v>
      </c>
      <c r="S14" s="46">
        <v>0</v>
      </c>
      <c r="T14" s="50">
        <f>SUM(I14:I15)</f>
        <v>819800</v>
      </c>
      <c r="U14" s="33"/>
    </row>
    <row r="15" spans="1:21" ht="18" customHeight="1" x14ac:dyDescent="0.2">
      <c r="A15" s="36"/>
      <c r="B15" s="36" t="s">
        <v>59</v>
      </c>
      <c r="C15" s="51"/>
      <c r="D15" s="38" t="s">
        <v>51</v>
      </c>
      <c r="E15" s="36" t="s">
        <v>44</v>
      </c>
      <c r="F15" s="38" t="s">
        <v>62</v>
      </c>
      <c r="G15" s="36" t="s">
        <v>58</v>
      </c>
      <c r="H15" s="38" t="s">
        <v>26</v>
      </c>
      <c r="I15" s="37">
        <v>524600</v>
      </c>
      <c r="J15" s="44" t="s">
        <v>47</v>
      </c>
      <c r="K15" s="44" t="s">
        <v>47</v>
      </c>
      <c r="L15" s="51"/>
      <c r="M15" s="39">
        <v>45935</v>
      </c>
      <c r="N15" s="39">
        <v>46115</v>
      </c>
      <c r="O15" s="39">
        <v>46112</v>
      </c>
      <c r="P15" s="40">
        <f>_xlfn.DAYS(N15, M15)</f>
        <v>180</v>
      </c>
      <c r="Q15" s="40">
        <f>MIN(N15,O15)-M15</f>
        <v>177</v>
      </c>
      <c r="R15" s="41">
        <f>(P15-Q15)/P15</f>
        <v>1.6666666666666666E-2</v>
      </c>
      <c r="S15" s="46">
        <v>0</v>
      </c>
      <c r="T15" s="52"/>
      <c r="U15" s="34"/>
    </row>
    <row r="16" spans="1:21" ht="18" customHeight="1" thickBot="1" x14ac:dyDescent="0.25">
      <c r="A16" s="36"/>
      <c r="B16" s="36" t="s">
        <v>59</v>
      </c>
      <c r="C16" s="52"/>
      <c r="D16" s="38" t="s">
        <v>63</v>
      </c>
      <c r="E16" s="36" t="s">
        <v>44</v>
      </c>
      <c r="F16" s="38" t="s">
        <v>64</v>
      </c>
      <c r="G16" s="36" t="s">
        <v>34</v>
      </c>
      <c r="H16" s="38" t="s">
        <v>65</v>
      </c>
      <c r="I16" s="37">
        <v>22170</v>
      </c>
      <c r="J16" s="44" t="s">
        <v>47</v>
      </c>
      <c r="K16" s="44" t="s">
        <v>47</v>
      </c>
      <c r="L16" s="52"/>
      <c r="M16" s="39"/>
      <c r="N16" s="39"/>
      <c r="O16" s="39"/>
      <c r="P16" s="40"/>
      <c r="Q16" s="40"/>
      <c r="R16" s="41"/>
      <c r="S16" s="46"/>
      <c r="T16" s="44"/>
      <c r="U16" s="34"/>
    </row>
    <row r="17" spans="1:21" ht="18" customHeight="1" thickBot="1" x14ac:dyDescent="0.25">
      <c r="A17" s="36"/>
      <c r="B17" s="36" t="s">
        <v>66</v>
      </c>
      <c r="C17" s="37">
        <v>1320000</v>
      </c>
      <c r="D17" s="38" t="s">
        <v>49</v>
      </c>
      <c r="E17" s="36" t="s">
        <v>32</v>
      </c>
      <c r="F17" s="38" t="s">
        <v>49</v>
      </c>
      <c r="G17" s="36" t="s">
        <v>67</v>
      </c>
      <c r="H17" s="38" t="s">
        <v>37</v>
      </c>
      <c r="I17" s="37">
        <v>1320000</v>
      </c>
      <c r="J17" s="37">
        <v>400000</v>
      </c>
      <c r="K17" s="37">
        <v>920000</v>
      </c>
      <c r="L17" s="37">
        <f>I17-C17</f>
        <v>0</v>
      </c>
      <c r="M17" s="39">
        <v>45983</v>
      </c>
      <c r="N17" s="39">
        <v>46253</v>
      </c>
      <c r="O17" s="39">
        <v>46112</v>
      </c>
      <c r="P17" s="40">
        <f>_xlfn.DAYS(N17, M17)</f>
        <v>270</v>
      </c>
      <c r="Q17" s="40">
        <f>MIN(N17,O17)-M17</f>
        <v>129</v>
      </c>
      <c r="R17" s="41">
        <f>(P17-Q17)/P17</f>
        <v>0.52222222222222225</v>
      </c>
      <c r="S17" s="42">
        <f>R17*K17</f>
        <v>480444.4444444445</v>
      </c>
      <c r="T17" s="37">
        <f>I17-S17</f>
        <v>839555.5555555555</v>
      </c>
      <c r="U17" s="33"/>
    </row>
    <row r="18" spans="1:21" ht="18" customHeight="1" thickBot="1" x14ac:dyDescent="0.25">
      <c r="A18" s="36"/>
      <c r="B18" s="36" t="s">
        <v>68</v>
      </c>
      <c r="C18" s="37">
        <v>21000</v>
      </c>
      <c r="D18" s="38" t="s">
        <v>28</v>
      </c>
      <c r="E18" s="36" t="s">
        <v>44</v>
      </c>
      <c r="F18" s="38" t="s">
        <v>45</v>
      </c>
      <c r="G18" s="36" t="s">
        <v>34</v>
      </c>
      <c r="H18" s="38" t="s">
        <v>52</v>
      </c>
      <c r="I18" s="37">
        <v>22170</v>
      </c>
      <c r="J18" s="44" t="s">
        <v>47</v>
      </c>
      <c r="K18" s="44" t="s">
        <v>47</v>
      </c>
      <c r="L18" s="37"/>
      <c r="M18" s="39"/>
      <c r="N18" s="39"/>
      <c r="O18" s="39"/>
      <c r="P18" s="40"/>
      <c r="Q18" s="40"/>
      <c r="R18" s="41"/>
      <c r="S18" s="46"/>
      <c r="T18" s="44"/>
      <c r="U18" s="33" t="s">
        <v>69</v>
      </c>
    </row>
    <row r="19" spans="1:21" ht="18" customHeight="1" thickBot="1" x14ac:dyDescent="0.25">
      <c r="A19" s="36"/>
      <c r="B19" s="36" t="s">
        <v>70</v>
      </c>
      <c r="C19" s="37">
        <v>955000</v>
      </c>
      <c r="D19" s="38" t="s">
        <v>60</v>
      </c>
      <c r="E19" s="36" t="s">
        <v>23</v>
      </c>
      <c r="F19" s="38" t="s">
        <v>53</v>
      </c>
      <c r="G19" s="36" t="s">
        <v>71</v>
      </c>
      <c r="H19" s="38" t="s">
        <v>26</v>
      </c>
      <c r="I19" s="37">
        <v>990000</v>
      </c>
      <c r="J19" s="37">
        <v>400000</v>
      </c>
      <c r="K19" s="37">
        <v>590000</v>
      </c>
      <c r="L19" s="37">
        <f>I19-C19</f>
        <v>35000</v>
      </c>
      <c r="M19" s="39">
        <v>45968</v>
      </c>
      <c r="N19" s="39">
        <v>46148</v>
      </c>
      <c r="O19" s="39">
        <v>46112</v>
      </c>
      <c r="P19" s="40">
        <f>_xlfn.DAYS(N19, M19)</f>
        <v>180</v>
      </c>
      <c r="Q19" s="40">
        <f>MIN(N19,O19)-M19</f>
        <v>144</v>
      </c>
      <c r="R19" s="41">
        <f>(P19-Q19)/P19</f>
        <v>0.2</v>
      </c>
      <c r="S19" s="42">
        <f>R19*K19</f>
        <v>118000</v>
      </c>
      <c r="T19" s="37">
        <f>I19-S19</f>
        <v>872000</v>
      </c>
      <c r="U19" s="33"/>
    </row>
    <row r="20" spans="1:21" ht="18" customHeight="1" x14ac:dyDescent="0.2">
      <c r="A20" s="36"/>
      <c r="B20" s="36" t="s">
        <v>72</v>
      </c>
      <c r="C20" s="53">
        <v>802000</v>
      </c>
      <c r="D20" s="38" t="s">
        <v>51</v>
      </c>
      <c r="E20" s="36" t="s">
        <v>23</v>
      </c>
      <c r="F20" s="38" t="s">
        <v>73</v>
      </c>
      <c r="G20" s="36" t="s">
        <v>74</v>
      </c>
      <c r="H20" s="38" t="s">
        <v>55</v>
      </c>
      <c r="I20" s="37">
        <v>823600</v>
      </c>
      <c r="J20" s="37">
        <v>400000</v>
      </c>
      <c r="K20" s="37">
        <v>423600</v>
      </c>
      <c r="L20" s="50">
        <f>SUM(I20:I21)-C20</f>
        <v>43770</v>
      </c>
      <c r="M20" s="39">
        <v>45990</v>
      </c>
      <c r="N20" s="39">
        <v>46079</v>
      </c>
      <c r="O20" s="39">
        <v>46112</v>
      </c>
      <c r="P20" s="40">
        <f>_xlfn.DAYS(N20, M20)</f>
        <v>89</v>
      </c>
      <c r="Q20" s="40">
        <f>MIN(N20,O20)-M20</f>
        <v>89</v>
      </c>
      <c r="R20" s="41">
        <f>(P20-Q20)/P20</f>
        <v>0</v>
      </c>
      <c r="S20" s="42">
        <f>R20*K20</f>
        <v>0</v>
      </c>
      <c r="T20" s="53">
        <f>I20-S20</f>
        <v>823600</v>
      </c>
      <c r="U20" s="33"/>
    </row>
    <row r="21" spans="1:21" ht="18" customHeight="1" thickBot="1" x14ac:dyDescent="0.25">
      <c r="A21" s="36"/>
      <c r="B21" s="36" t="s">
        <v>72</v>
      </c>
      <c r="C21" s="52"/>
      <c r="D21" s="38" t="s">
        <v>63</v>
      </c>
      <c r="E21" s="36" t="s">
        <v>44</v>
      </c>
      <c r="F21" s="38" t="s">
        <v>73</v>
      </c>
      <c r="G21" s="36" t="s">
        <v>34</v>
      </c>
      <c r="H21" s="38" t="s">
        <v>52</v>
      </c>
      <c r="I21" s="37">
        <v>22170</v>
      </c>
      <c r="J21" s="44" t="s">
        <v>47</v>
      </c>
      <c r="K21" s="44" t="s">
        <v>47</v>
      </c>
      <c r="L21" s="52"/>
      <c r="M21" s="39"/>
      <c r="N21" s="39"/>
      <c r="O21" s="39"/>
      <c r="P21" s="40"/>
      <c r="Q21" s="40"/>
      <c r="R21" s="41"/>
      <c r="S21" s="46"/>
      <c r="T21" s="52"/>
      <c r="U21" s="34"/>
    </row>
    <row r="22" spans="1:21" ht="18" customHeight="1" x14ac:dyDescent="0.2">
      <c r="A22" s="36"/>
      <c r="B22" s="36" t="s">
        <v>75</v>
      </c>
      <c r="C22" s="53">
        <v>2864000</v>
      </c>
      <c r="D22" s="38" t="s">
        <v>76</v>
      </c>
      <c r="E22" s="36" t="s">
        <v>32</v>
      </c>
      <c r="F22" s="38" t="s">
        <v>76</v>
      </c>
      <c r="G22" s="36"/>
      <c r="H22" s="38" t="s">
        <v>26</v>
      </c>
      <c r="I22" s="37">
        <v>990000</v>
      </c>
      <c r="J22" s="37">
        <v>400000</v>
      </c>
      <c r="K22" s="37">
        <v>590000</v>
      </c>
      <c r="L22" s="50">
        <f>SUM(I22:I24)-C22</f>
        <v>106000</v>
      </c>
      <c r="M22" s="39">
        <v>46007</v>
      </c>
      <c r="N22" s="45">
        <v>46187</v>
      </c>
      <c r="O22" s="39">
        <v>46112</v>
      </c>
      <c r="P22" s="40">
        <f>_xlfn.DAYS(N22, M22)</f>
        <v>180</v>
      </c>
      <c r="Q22" s="40">
        <f>O22-M22</f>
        <v>105</v>
      </c>
      <c r="R22" s="41">
        <f>(P22-Q22)/P22</f>
        <v>0.41666666666666669</v>
      </c>
      <c r="S22" s="47">
        <f>ROUND(R22*K22,0)</f>
        <v>245833</v>
      </c>
      <c r="T22" s="54">
        <f>SUM(I22:I24)-SUM(S22:S24)</f>
        <v>2245611</v>
      </c>
      <c r="U22" s="33"/>
    </row>
    <row r="23" spans="1:21" ht="18" customHeight="1" x14ac:dyDescent="0.2">
      <c r="A23" s="36"/>
      <c r="B23" s="36" t="s">
        <v>75</v>
      </c>
      <c r="C23" s="51"/>
      <c r="D23" s="38" t="s">
        <v>77</v>
      </c>
      <c r="E23" s="36" t="s">
        <v>32</v>
      </c>
      <c r="F23" s="38" t="s">
        <v>77</v>
      </c>
      <c r="G23" s="36"/>
      <c r="H23" s="38" t="s">
        <v>26</v>
      </c>
      <c r="I23" s="37">
        <v>990000</v>
      </c>
      <c r="J23" s="37">
        <v>400000</v>
      </c>
      <c r="K23" s="37">
        <v>590000</v>
      </c>
      <c r="L23" s="51"/>
      <c r="M23" s="39">
        <v>46005</v>
      </c>
      <c r="N23" s="45">
        <v>46185</v>
      </c>
      <c r="O23" s="39">
        <v>46112</v>
      </c>
      <c r="P23" s="40">
        <f>_xlfn.DAYS(N23, M23)</f>
        <v>180</v>
      </c>
      <c r="Q23" s="40">
        <f>O23-M23</f>
        <v>107</v>
      </c>
      <c r="R23" s="41">
        <f>(P23-Q23)/P23</f>
        <v>0.40555555555555556</v>
      </c>
      <c r="S23" s="47">
        <f>ROUND(R23*K23,0)</f>
        <v>239278</v>
      </c>
      <c r="T23" s="51"/>
      <c r="U23" s="34"/>
    </row>
    <row r="24" spans="1:21" ht="18" customHeight="1" thickBot="1" x14ac:dyDescent="0.25">
      <c r="A24" s="36"/>
      <c r="B24" s="36" t="s">
        <v>75</v>
      </c>
      <c r="C24" s="52"/>
      <c r="D24" s="38" t="s">
        <v>78</v>
      </c>
      <c r="E24" s="36" t="s">
        <v>32</v>
      </c>
      <c r="F24" s="48" t="s">
        <v>78</v>
      </c>
      <c r="G24" s="36"/>
      <c r="H24" s="38" t="s">
        <v>26</v>
      </c>
      <c r="I24" s="37">
        <v>990000</v>
      </c>
      <c r="J24" s="37">
        <v>400000</v>
      </c>
      <c r="K24" s="37">
        <v>590000</v>
      </c>
      <c r="L24" s="52"/>
      <c r="M24" s="39">
        <v>46005</v>
      </c>
      <c r="N24" s="45">
        <v>46185</v>
      </c>
      <c r="O24" s="39">
        <v>46112</v>
      </c>
      <c r="P24" s="40">
        <f>_xlfn.DAYS(N24, M24)</f>
        <v>180</v>
      </c>
      <c r="Q24" s="40">
        <f>O24-M24</f>
        <v>107</v>
      </c>
      <c r="R24" s="41">
        <f>(P24-Q24)/P24</f>
        <v>0.40555555555555556</v>
      </c>
      <c r="S24" s="47">
        <f>ROUND(R24*K24,0)</f>
        <v>239278</v>
      </c>
      <c r="T24" s="52"/>
      <c r="U24" s="34"/>
    </row>
    <row r="25" spans="1:21" ht="18" customHeight="1" thickBot="1" x14ac:dyDescent="0.25">
      <c r="A25" s="36"/>
      <c r="B25" s="36" t="s">
        <v>79</v>
      </c>
      <c r="C25" s="37">
        <v>21000</v>
      </c>
      <c r="D25" s="38" t="s">
        <v>51</v>
      </c>
      <c r="E25" s="36" t="s">
        <v>44</v>
      </c>
      <c r="F25" s="38" t="s">
        <v>80</v>
      </c>
      <c r="G25" s="36" t="s">
        <v>34</v>
      </c>
      <c r="H25" s="38"/>
      <c r="I25" s="37"/>
      <c r="J25" s="44" t="s">
        <v>47</v>
      </c>
      <c r="K25" s="44" t="s">
        <v>47</v>
      </c>
      <c r="L25" s="37"/>
      <c r="M25" s="39"/>
      <c r="N25" s="39"/>
      <c r="O25" s="39"/>
      <c r="P25" s="40"/>
      <c r="Q25" s="40"/>
      <c r="R25" s="41"/>
      <c r="S25" s="47"/>
      <c r="T25" s="49"/>
      <c r="U25" s="33" t="s">
        <v>81</v>
      </c>
    </row>
    <row r="26" spans="1:21" ht="18" customHeight="1" x14ac:dyDescent="0.2">
      <c r="A26" s="36"/>
      <c r="B26" s="36" t="s">
        <v>82</v>
      </c>
      <c r="C26" s="53">
        <v>5091000</v>
      </c>
      <c r="D26" s="38" t="s">
        <v>61</v>
      </c>
      <c r="E26" s="36" t="s">
        <v>32</v>
      </c>
      <c r="F26" s="38" t="s">
        <v>61</v>
      </c>
      <c r="G26" s="36" t="s">
        <v>83</v>
      </c>
      <c r="H26" s="38" t="s">
        <v>26</v>
      </c>
      <c r="I26" s="37">
        <v>990000</v>
      </c>
      <c r="J26" s="37">
        <v>400000</v>
      </c>
      <c r="K26" s="37">
        <v>590000</v>
      </c>
      <c r="L26" s="37">
        <f t="shared" ref="L26:L31" si="4">I26-C26</f>
        <v>-4101000</v>
      </c>
      <c r="M26" s="39">
        <v>46017</v>
      </c>
      <c r="N26" s="39">
        <v>46197</v>
      </c>
      <c r="O26" s="39">
        <v>46112</v>
      </c>
      <c r="P26" s="40">
        <f t="shared" ref="P26:P31" si="5">_xlfn.DAYS(N26, M26)</f>
        <v>180</v>
      </c>
      <c r="Q26" s="40">
        <f t="shared" ref="Q26:Q31" si="6">MIN(N26,O26)-M26</f>
        <v>95</v>
      </c>
      <c r="R26" s="41">
        <f t="shared" ref="R26:R31" si="7">(P26-Q26)/P26</f>
        <v>0.47222222222222221</v>
      </c>
      <c r="S26" s="47">
        <f t="shared" ref="S26:S31" si="8">R26*K26</f>
        <v>278611.11111111112</v>
      </c>
      <c r="T26" s="49">
        <f t="shared" ref="T26:T31" si="9">I26-S26</f>
        <v>711388.88888888888</v>
      </c>
      <c r="U26" s="33"/>
    </row>
    <row r="27" spans="1:21" ht="18" customHeight="1" x14ac:dyDescent="0.2">
      <c r="A27" s="36"/>
      <c r="B27" s="36" t="s">
        <v>82</v>
      </c>
      <c r="C27" s="51"/>
      <c r="D27" s="38" t="s">
        <v>84</v>
      </c>
      <c r="E27" s="36" t="s">
        <v>32</v>
      </c>
      <c r="F27" s="38" t="s">
        <v>84</v>
      </c>
      <c r="G27" s="36" t="s">
        <v>85</v>
      </c>
      <c r="H27" s="38" t="s">
        <v>26</v>
      </c>
      <c r="I27" s="37">
        <v>990000</v>
      </c>
      <c r="J27" s="37">
        <v>400000</v>
      </c>
      <c r="K27" s="37">
        <v>590000</v>
      </c>
      <c r="L27" s="37">
        <f t="shared" si="4"/>
        <v>990000</v>
      </c>
      <c r="M27" s="39">
        <v>46024</v>
      </c>
      <c r="N27" s="39">
        <v>46204</v>
      </c>
      <c r="O27" s="39">
        <v>46112</v>
      </c>
      <c r="P27" s="40">
        <f t="shared" si="5"/>
        <v>180</v>
      </c>
      <c r="Q27" s="40">
        <f t="shared" si="6"/>
        <v>88</v>
      </c>
      <c r="R27" s="41">
        <f t="shared" si="7"/>
        <v>0.51111111111111107</v>
      </c>
      <c r="S27" s="47">
        <f t="shared" si="8"/>
        <v>301555.5555555555</v>
      </c>
      <c r="T27" s="49">
        <f t="shared" si="9"/>
        <v>688444.4444444445</v>
      </c>
      <c r="U27" s="34"/>
    </row>
    <row r="28" spans="1:21" ht="18" customHeight="1" x14ac:dyDescent="0.2">
      <c r="A28" s="36"/>
      <c r="B28" s="36" t="s">
        <v>82</v>
      </c>
      <c r="C28" s="51"/>
      <c r="D28" s="38" t="s">
        <v>86</v>
      </c>
      <c r="E28" s="36" t="s">
        <v>32</v>
      </c>
      <c r="F28" s="38" t="s">
        <v>86</v>
      </c>
      <c r="G28" s="36" t="s">
        <v>87</v>
      </c>
      <c r="H28" s="38" t="s">
        <v>26</v>
      </c>
      <c r="I28" s="37">
        <v>990000</v>
      </c>
      <c r="J28" s="37">
        <v>400000</v>
      </c>
      <c r="K28" s="37">
        <v>590000</v>
      </c>
      <c r="L28" s="37">
        <f t="shared" si="4"/>
        <v>990000</v>
      </c>
      <c r="M28" s="39">
        <v>46027</v>
      </c>
      <c r="N28" s="39">
        <v>46207</v>
      </c>
      <c r="O28" s="39">
        <v>46112</v>
      </c>
      <c r="P28" s="40">
        <f t="shared" si="5"/>
        <v>180</v>
      </c>
      <c r="Q28" s="40">
        <f t="shared" si="6"/>
        <v>85</v>
      </c>
      <c r="R28" s="41">
        <f t="shared" si="7"/>
        <v>0.52777777777777779</v>
      </c>
      <c r="S28" s="47">
        <f t="shared" si="8"/>
        <v>311388.88888888888</v>
      </c>
      <c r="T28" s="49">
        <f t="shared" si="9"/>
        <v>678611.11111111112</v>
      </c>
      <c r="U28" s="34"/>
    </row>
    <row r="29" spans="1:21" ht="18" customHeight="1" thickBot="1" x14ac:dyDescent="0.25">
      <c r="A29" s="36"/>
      <c r="B29" s="36" t="s">
        <v>82</v>
      </c>
      <c r="C29" s="52"/>
      <c r="D29" s="38" t="s">
        <v>88</v>
      </c>
      <c r="E29" s="36" t="s">
        <v>32</v>
      </c>
      <c r="F29" s="38" t="s">
        <v>88</v>
      </c>
      <c r="G29" s="36" t="s">
        <v>89</v>
      </c>
      <c r="H29" s="38" t="s">
        <v>26</v>
      </c>
      <c r="I29" s="37">
        <v>990000</v>
      </c>
      <c r="J29" s="37">
        <v>400000</v>
      </c>
      <c r="K29" s="37">
        <v>590000</v>
      </c>
      <c r="L29" s="37">
        <f t="shared" si="4"/>
        <v>990000</v>
      </c>
      <c r="M29" s="39">
        <v>46036</v>
      </c>
      <c r="N29" s="39">
        <v>46216</v>
      </c>
      <c r="O29" s="39">
        <v>46112</v>
      </c>
      <c r="P29" s="40">
        <f t="shared" si="5"/>
        <v>180</v>
      </c>
      <c r="Q29" s="40">
        <f t="shared" si="6"/>
        <v>76</v>
      </c>
      <c r="R29" s="41">
        <f t="shared" si="7"/>
        <v>0.57777777777777772</v>
      </c>
      <c r="S29" s="47">
        <f t="shared" si="8"/>
        <v>340888.88888888888</v>
      </c>
      <c r="T29" s="49">
        <f t="shared" si="9"/>
        <v>649111.11111111112</v>
      </c>
      <c r="U29" s="34"/>
    </row>
    <row r="30" spans="1:21" ht="18" customHeight="1" thickBot="1" x14ac:dyDescent="0.25">
      <c r="A30" s="36"/>
      <c r="B30" s="36" t="s">
        <v>90</v>
      </c>
      <c r="C30" s="37">
        <v>51000</v>
      </c>
      <c r="D30" s="38" t="s">
        <v>51</v>
      </c>
      <c r="E30" s="36" t="s">
        <v>23</v>
      </c>
      <c r="F30" s="38" t="s">
        <v>62</v>
      </c>
      <c r="G30" s="36" t="s">
        <v>91</v>
      </c>
      <c r="H30" s="38" t="s">
        <v>92</v>
      </c>
      <c r="I30" s="37">
        <v>770159</v>
      </c>
      <c r="J30" s="37">
        <v>400000</v>
      </c>
      <c r="K30" s="37">
        <v>370159</v>
      </c>
      <c r="L30" s="37">
        <f t="shared" si="4"/>
        <v>719159</v>
      </c>
      <c r="M30" s="39">
        <v>46066</v>
      </c>
      <c r="N30" s="39">
        <v>46156</v>
      </c>
      <c r="O30" s="39">
        <v>46112</v>
      </c>
      <c r="P30" s="40">
        <f t="shared" si="5"/>
        <v>90</v>
      </c>
      <c r="Q30" s="40">
        <f t="shared" si="6"/>
        <v>46</v>
      </c>
      <c r="R30" s="41">
        <f t="shared" si="7"/>
        <v>0.48888888888888887</v>
      </c>
      <c r="S30" s="47">
        <f t="shared" si="8"/>
        <v>180966.62222222221</v>
      </c>
      <c r="T30" s="49">
        <f t="shared" si="9"/>
        <v>589192.37777777785</v>
      </c>
      <c r="U30" s="33" t="s">
        <v>93</v>
      </c>
    </row>
    <row r="31" spans="1:21" ht="18" customHeight="1" x14ac:dyDescent="0.2">
      <c r="A31" s="36"/>
      <c r="B31" s="36" t="s">
        <v>94</v>
      </c>
      <c r="C31" s="37">
        <v>1320000</v>
      </c>
      <c r="D31" s="38" t="s">
        <v>64</v>
      </c>
      <c r="E31" s="36" t="s">
        <v>32</v>
      </c>
      <c r="F31" s="38" t="s">
        <v>64</v>
      </c>
      <c r="G31" s="36" t="s">
        <v>95</v>
      </c>
      <c r="H31" s="38" t="s">
        <v>37</v>
      </c>
      <c r="I31" s="37">
        <v>1320000</v>
      </c>
      <c r="J31" s="37">
        <v>400000</v>
      </c>
      <c r="K31" s="37">
        <v>920000</v>
      </c>
      <c r="L31" s="37">
        <f t="shared" si="4"/>
        <v>0</v>
      </c>
      <c r="M31" s="39">
        <v>46070</v>
      </c>
      <c r="N31" s="39">
        <v>46340</v>
      </c>
      <c r="O31" s="39">
        <v>46112</v>
      </c>
      <c r="P31" s="40">
        <f t="shared" si="5"/>
        <v>270</v>
      </c>
      <c r="Q31" s="40">
        <f t="shared" si="6"/>
        <v>42</v>
      </c>
      <c r="R31" s="41">
        <f t="shared" si="7"/>
        <v>0.84444444444444444</v>
      </c>
      <c r="S31" s="47">
        <f t="shared" si="8"/>
        <v>776888.88888888888</v>
      </c>
      <c r="T31" s="49">
        <f t="shared" si="9"/>
        <v>543111.11111111112</v>
      </c>
      <c r="U31" s="33"/>
    </row>
    <row r="32" spans="1:21" ht="18" customHeight="1" thickBot="1" x14ac:dyDescent="0.25">
      <c r="A32" s="36"/>
      <c r="B32" s="36" t="s">
        <v>96</v>
      </c>
      <c r="C32" s="43"/>
      <c r="D32" s="38" t="s">
        <v>22</v>
      </c>
      <c r="E32" s="36" t="s">
        <v>44</v>
      </c>
      <c r="F32" s="38" t="s">
        <v>80</v>
      </c>
      <c r="G32" s="36" t="s">
        <v>34</v>
      </c>
      <c r="H32" s="38"/>
      <c r="I32" s="37"/>
      <c r="J32" s="44" t="s">
        <v>47</v>
      </c>
      <c r="K32" s="44" t="s">
        <v>47</v>
      </c>
      <c r="L32" s="37"/>
      <c r="M32" s="39"/>
      <c r="N32" s="39"/>
      <c r="O32" s="39"/>
      <c r="P32" s="40"/>
      <c r="Q32" s="40"/>
      <c r="R32" s="41"/>
      <c r="S32" s="47"/>
      <c r="T32" s="49"/>
      <c r="U32" s="34" t="s">
        <v>97</v>
      </c>
    </row>
    <row r="33" spans="1:21" ht="18" customHeight="1" x14ac:dyDescent="0.2">
      <c r="A33" s="36"/>
      <c r="B33" s="36" t="s">
        <v>98</v>
      </c>
      <c r="C33" s="37">
        <v>2227000</v>
      </c>
      <c r="D33" s="38" t="s">
        <v>99</v>
      </c>
      <c r="E33" s="36" t="s">
        <v>32</v>
      </c>
      <c r="F33" s="38" t="s">
        <v>99</v>
      </c>
      <c r="G33" s="36" t="s">
        <v>100</v>
      </c>
      <c r="H33" s="38" t="s">
        <v>26</v>
      </c>
      <c r="I33" s="37">
        <v>990000</v>
      </c>
      <c r="J33" s="37">
        <v>400000</v>
      </c>
      <c r="K33" s="37">
        <v>590000</v>
      </c>
      <c r="L33" s="37">
        <f>I33-C33</f>
        <v>-1237000</v>
      </c>
      <c r="M33" s="39">
        <v>46060</v>
      </c>
      <c r="N33" s="39">
        <v>46240</v>
      </c>
      <c r="O33" s="39">
        <v>46112</v>
      </c>
      <c r="P33" s="40">
        <f>_xlfn.DAYS(N33, M33)</f>
        <v>180</v>
      </c>
      <c r="Q33" s="40">
        <f>MIN(N33,O33)-M33</f>
        <v>52</v>
      </c>
      <c r="R33" s="41">
        <f>(P33-Q33)/P33</f>
        <v>0.71111111111111114</v>
      </c>
      <c r="S33" s="47">
        <f>R33*K33</f>
        <v>419555.55555555556</v>
      </c>
      <c r="T33" s="49">
        <f>I33-S33</f>
        <v>570444.4444444445</v>
      </c>
      <c r="U33" s="33"/>
    </row>
    <row r="34" spans="1:21" ht="18" customHeight="1" thickBot="1" x14ac:dyDescent="0.25">
      <c r="A34" s="36"/>
      <c r="B34" s="36" t="s">
        <v>101</v>
      </c>
      <c r="C34" s="43"/>
      <c r="D34" s="38" t="s">
        <v>60</v>
      </c>
      <c r="E34" s="36" t="s">
        <v>44</v>
      </c>
      <c r="F34" s="38" t="s">
        <v>80</v>
      </c>
      <c r="G34" s="36" t="s">
        <v>34</v>
      </c>
      <c r="H34" s="38"/>
      <c r="I34" s="37"/>
      <c r="J34" s="44" t="s">
        <v>47</v>
      </c>
      <c r="K34" s="44" t="s">
        <v>47</v>
      </c>
      <c r="L34" s="37"/>
      <c r="M34" s="39"/>
      <c r="N34" s="39"/>
      <c r="O34" s="39"/>
      <c r="P34" s="40"/>
      <c r="Q34" s="40"/>
      <c r="R34" s="41"/>
      <c r="S34" s="47"/>
      <c r="T34" s="49"/>
      <c r="U34" s="34" t="s">
        <v>102</v>
      </c>
    </row>
    <row r="35" spans="1:21" ht="18" customHeight="1" x14ac:dyDescent="0.2">
      <c r="A35" s="36"/>
      <c r="B35" s="36" t="s">
        <v>103</v>
      </c>
      <c r="C35" s="53">
        <v>7955000</v>
      </c>
      <c r="D35" s="38" t="s">
        <v>104</v>
      </c>
      <c r="E35" s="36" t="s">
        <v>32</v>
      </c>
      <c r="F35" s="38" t="s">
        <v>104</v>
      </c>
      <c r="G35" s="36" t="s">
        <v>96</v>
      </c>
      <c r="H35" s="38" t="s">
        <v>26</v>
      </c>
      <c r="I35" s="37">
        <v>990000</v>
      </c>
      <c r="J35" s="37">
        <v>400000</v>
      </c>
      <c r="K35" s="37">
        <v>590000</v>
      </c>
      <c r="L35" s="37">
        <f t="shared" ref="L35:L41" si="10">I35-C35</f>
        <v>-6965000</v>
      </c>
      <c r="M35" s="39">
        <v>46083</v>
      </c>
      <c r="N35" s="39">
        <v>46263</v>
      </c>
      <c r="O35" s="39">
        <v>46112</v>
      </c>
      <c r="P35" s="40">
        <f t="shared" ref="P35:P41" si="11">_xlfn.DAYS(N35, M35)</f>
        <v>180</v>
      </c>
      <c r="Q35" s="40">
        <f t="shared" ref="Q35:Q41" si="12">MIN(N35,O35)-M35</f>
        <v>29</v>
      </c>
      <c r="R35" s="41">
        <f t="shared" ref="R35:R41" si="13">(P35-Q35)/P35</f>
        <v>0.83888888888888891</v>
      </c>
      <c r="S35" s="47">
        <f t="shared" ref="S35:S41" si="14">R35*K35</f>
        <v>494944.44444444444</v>
      </c>
      <c r="T35" s="49">
        <f t="shared" ref="T35:T41" si="15">I35-S35</f>
        <v>495055.55555555556</v>
      </c>
      <c r="U35" s="33"/>
    </row>
    <row r="36" spans="1:21" ht="18" customHeight="1" x14ac:dyDescent="0.2">
      <c r="A36" s="36"/>
      <c r="B36" s="36" t="s">
        <v>103</v>
      </c>
      <c r="C36" s="51"/>
      <c r="D36" s="38" t="s">
        <v>73</v>
      </c>
      <c r="E36" s="36" t="s">
        <v>32</v>
      </c>
      <c r="F36" s="38" t="s">
        <v>73</v>
      </c>
      <c r="G36" s="36" t="s">
        <v>105</v>
      </c>
      <c r="H36" s="38" t="s">
        <v>26</v>
      </c>
      <c r="I36" s="37">
        <v>990000</v>
      </c>
      <c r="J36" s="37">
        <v>400000</v>
      </c>
      <c r="K36" s="37">
        <v>590000</v>
      </c>
      <c r="L36" s="37">
        <f t="shared" si="10"/>
        <v>990000</v>
      </c>
      <c r="M36" s="39">
        <v>46087</v>
      </c>
      <c r="N36" s="39">
        <v>46267</v>
      </c>
      <c r="O36" s="39">
        <v>46112</v>
      </c>
      <c r="P36" s="40">
        <f t="shared" si="11"/>
        <v>180</v>
      </c>
      <c r="Q36" s="40">
        <f t="shared" si="12"/>
        <v>25</v>
      </c>
      <c r="R36" s="41">
        <f t="shared" si="13"/>
        <v>0.86111111111111116</v>
      </c>
      <c r="S36" s="47">
        <f t="shared" si="14"/>
        <v>508055.55555555556</v>
      </c>
      <c r="T36" s="49">
        <f t="shared" si="15"/>
        <v>481944.44444444444</v>
      </c>
      <c r="U36" s="34"/>
    </row>
    <row r="37" spans="1:21" ht="18" customHeight="1" x14ac:dyDescent="0.2">
      <c r="A37" s="36"/>
      <c r="B37" s="36" t="s">
        <v>103</v>
      </c>
      <c r="C37" s="51"/>
      <c r="D37" s="38" t="s">
        <v>76</v>
      </c>
      <c r="E37" s="36" t="s">
        <v>32</v>
      </c>
      <c r="F37" s="38" t="s">
        <v>76</v>
      </c>
      <c r="G37" s="36" t="s">
        <v>106</v>
      </c>
      <c r="H37" s="38" t="s">
        <v>26</v>
      </c>
      <c r="I37" s="37">
        <v>990000</v>
      </c>
      <c r="J37" s="37">
        <v>400000</v>
      </c>
      <c r="K37" s="37">
        <v>590000</v>
      </c>
      <c r="L37" s="37">
        <f t="shared" si="10"/>
        <v>990000</v>
      </c>
      <c r="M37" s="39">
        <v>46095</v>
      </c>
      <c r="N37" s="39">
        <v>46275</v>
      </c>
      <c r="O37" s="39">
        <v>46112</v>
      </c>
      <c r="P37" s="40">
        <f t="shared" si="11"/>
        <v>180</v>
      </c>
      <c r="Q37" s="40">
        <f t="shared" si="12"/>
        <v>17</v>
      </c>
      <c r="R37" s="41">
        <f t="shared" si="13"/>
        <v>0.90555555555555556</v>
      </c>
      <c r="S37" s="47">
        <f t="shared" si="14"/>
        <v>534277.77777777775</v>
      </c>
      <c r="T37" s="49">
        <f t="shared" si="15"/>
        <v>455722.22222222225</v>
      </c>
      <c r="U37" s="34"/>
    </row>
    <row r="38" spans="1:21" ht="18" customHeight="1" x14ac:dyDescent="0.2">
      <c r="A38" s="36"/>
      <c r="B38" s="36" t="s">
        <v>103</v>
      </c>
      <c r="C38" s="51"/>
      <c r="D38" s="38" t="s">
        <v>77</v>
      </c>
      <c r="E38" s="36" t="s">
        <v>32</v>
      </c>
      <c r="F38" s="38" t="s">
        <v>77</v>
      </c>
      <c r="G38" s="36" t="s">
        <v>107</v>
      </c>
      <c r="H38" s="38" t="s">
        <v>37</v>
      </c>
      <c r="I38" s="37">
        <v>1320000</v>
      </c>
      <c r="J38" s="37">
        <v>400000</v>
      </c>
      <c r="K38" s="37">
        <v>920000</v>
      </c>
      <c r="L38" s="37">
        <f t="shared" si="10"/>
        <v>1320000</v>
      </c>
      <c r="M38" s="39">
        <v>46086</v>
      </c>
      <c r="N38" s="39">
        <v>46356</v>
      </c>
      <c r="O38" s="39">
        <v>46112</v>
      </c>
      <c r="P38" s="40">
        <f t="shared" si="11"/>
        <v>270</v>
      </c>
      <c r="Q38" s="40">
        <f t="shared" si="12"/>
        <v>26</v>
      </c>
      <c r="R38" s="41">
        <f t="shared" si="13"/>
        <v>0.90370370370370368</v>
      </c>
      <c r="S38" s="47">
        <f t="shared" si="14"/>
        <v>831407.40740740742</v>
      </c>
      <c r="T38" s="49">
        <f t="shared" si="15"/>
        <v>488592.59259259258</v>
      </c>
      <c r="U38" s="34"/>
    </row>
    <row r="39" spans="1:21" ht="18" customHeight="1" x14ac:dyDescent="0.2">
      <c r="A39" s="36"/>
      <c r="B39" s="36" t="s">
        <v>103</v>
      </c>
      <c r="C39" s="51"/>
      <c r="D39" s="38" t="s">
        <v>78</v>
      </c>
      <c r="E39" s="36" t="s">
        <v>32</v>
      </c>
      <c r="F39" s="38" t="s">
        <v>78</v>
      </c>
      <c r="G39" s="36" t="s">
        <v>108</v>
      </c>
      <c r="H39" s="38" t="s">
        <v>37</v>
      </c>
      <c r="I39" s="37">
        <v>1320000</v>
      </c>
      <c r="J39" s="37">
        <v>400000</v>
      </c>
      <c r="K39" s="37">
        <v>920000</v>
      </c>
      <c r="L39" s="37">
        <f t="shared" si="10"/>
        <v>1320000</v>
      </c>
      <c r="M39" s="39">
        <v>46093</v>
      </c>
      <c r="N39" s="39">
        <v>46363</v>
      </c>
      <c r="O39" s="39">
        <v>46112</v>
      </c>
      <c r="P39" s="40">
        <f t="shared" si="11"/>
        <v>270</v>
      </c>
      <c r="Q39" s="40">
        <f t="shared" si="12"/>
        <v>19</v>
      </c>
      <c r="R39" s="41">
        <f t="shared" si="13"/>
        <v>0.92962962962962958</v>
      </c>
      <c r="S39" s="47">
        <f t="shared" si="14"/>
        <v>855259.25925925921</v>
      </c>
      <c r="T39" s="49">
        <f t="shared" si="15"/>
        <v>464740.74074074079</v>
      </c>
      <c r="U39" s="34"/>
    </row>
    <row r="40" spans="1:21" ht="18" customHeight="1" x14ac:dyDescent="0.2">
      <c r="A40" s="36"/>
      <c r="B40" s="36" t="s">
        <v>103</v>
      </c>
      <c r="C40" s="51"/>
      <c r="D40" s="38" t="s">
        <v>109</v>
      </c>
      <c r="E40" s="36" t="s">
        <v>32</v>
      </c>
      <c r="F40" s="38" t="s">
        <v>109</v>
      </c>
      <c r="G40" s="36" t="s">
        <v>106</v>
      </c>
      <c r="H40" s="38" t="s">
        <v>37</v>
      </c>
      <c r="I40" s="37">
        <v>1320000</v>
      </c>
      <c r="J40" s="37">
        <v>400000</v>
      </c>
      <c r="K40" s="37">
        <v>920000</v>
      </c>
      <c r="L40" s="37">
        <f t="shared" si="10"/>
        <v>1320000</v>
      </c>
      <c r="M40" s="39">
        <v>46095</v>
      </c>
      <c r="N40" s="39">
        <v>46365</v>
      </c>
      <c r="O40" s="39">
        <v>46112</v>
      </c>
      <c r="P40" s="40">
        <f t="shared" si="11"/>
        <v>270</v>
      </c>
      <c r="Q40" s="40">
        <f t="shared" si="12"/>
        <v>17</v>
      </c>
      <c r="R40" s="41">
        <f t="shared" si="13"/>
        <v>0.937037037037037</v>
      </c>
      <c r="S40" s="47">
        <f t="shared" si="14"/>
        <v>862074.07407407404</v>
      </c>
      <c r="T40" s="49">
        <f t="shared" si="15"/>
        <v>457925.92592592596</v>
      </c>
      <c r="U40" s="34"/>
    </row>
    <row r="41" spans="1:21" ht="18" customHeight="1" thickBot="1" x14ac:dyDescent="0.25">
      <c r="A41" s="36"/>
      <c r="B41" s="36" t="s">
        <v>103</v>
      </c>
      <c r="C41" s="52"/>
      <c r="D41" s="38" t="s">
        <v>110</v>
      </c>
      <c r="E41" s="36" t="s">
        <v>32</v>
      </c>
      <c r="F41" s="38" t="s">
        <v>110</v>
      </c>
      <c r="G41" s="36" t="s">
        <v>111</v>
      </c>
      <c r="H41" s="38" t="s">
        <v>37</v>
      </c>
      <c r="I41" s="37">
        <v>1320000</v>
      </c>
      <c r="J41" s="37">
        <v>400000</v>
      </c>
      <c r="K41" s="37">
        <v>920000</v>
      </c>
      <c r="L41" s="37">
        <f t="shared" si="10"/>
        <v>1320000</v>
      </c>
      <c r="M41" s="39">
        <v>46099</v>
      </c>
      <c r="N41" s="39">
        <v>46369</v>
      </c>
      <c r="O41" s="39">
        <v>46112</v>
      </c>
      <c r="P41" s="40">
        <f t="shared" si="11"/>
        <v>270</v>
      </c>
      <c r="Q41" s="40">
        <f t="shared" si="12"/>
        <v>13</v>
      </c>
      <c r="R41" s="41">
        <f t="shared" si="13"/>
        <v>0.95185185185185184</v>
      </c>
      <c r="S41" s="47">
        <f t="shared" si="14"/>
        <v>875703.70370370371</v>
      </c>
      <c r="T41" s="49">
        <f t="shared" si="15"/>
        <v>444296.29629629629</v>
      </c>
      <c r="U41" s="34"/>
    </row>
    <row r="42" spans="1:21" s="30" customFormat="1" ht="22.05" customHeight="1" x14ac:dyDescent="0.2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4" spans="1:21" ht="22.05" customHeight="1" x14ac:dyDescent="0.2">
      <c r="A44" s="31" t="s">
        <v>112</v>
      </c>
    </row>
    <row r="45" spans="1:21" ht="40.049999999999997" customHeight="1" thickBot="1" x14ac:dyDescent="0.25">
      <c r="A45" s="13" t="s">
        <v>0</v>
      </c>
      <c r="B45" s="13" t="s">
        <v>1</v>
      </c>
      <c r="C45" s="13" t="s">
        <v>2</v>
      </c>
      <c r="D45" s="13"/>
      <c r="E45" s="13"/>
      <c r="F45" s="13"/>
      <c r="G45" s="13" t="s">
        <v>6</v>
      </c>
      <c r="H45" s="13"/>
      <c r="I45" s="13" t="s">
        <v>8</v>
      </c>
      <c r="J45" s="13" t="s">
        <v>9</v>
      </c>
      <c r="K45" s="13" t="s">
        <v>10</v>
      </c>
      <c r="L45" s="13" t="s">
        <v>11</v>
      </c>
      <c r="M45" s="13" t="s">
        <v>12</v>
      </c>
      <c r="N45" s="13" t="s">
        <v>13</v>
      </c>
      <c r="O45" s="13"/>
      <c r="P45" s="13"/>
      <c r="Q45" s="13"/>
      <c r="R45" s="13" t="s">
        <v>17</v>
      </c>
      <c r="S45" s="13" t="s">
        <v>18</v>
      </c>
      <c r="T45" s="13" t="s">
        <v>19</v>
      </c>
      <c r="U45" s="13"/>
    </row>
    <row r="46" spans="1:21" ht="18" customHeight="1" thickBot="1" x14ac:dyDescent="0.25">
      <c r="A46" s="14" t="s">
        <v>113</v>
      </c>
      <c r="B46" s="14"/>
      <c r="C46" s="14" t="s">
        <v>114</v>
      </c>
      <c r="D46" s="14"/>
      <c r="E46" s="14"/>
      <c r="F46" s="15"/>
      <c r="G46" s="14" t="s">
        <v>115</v>
      </c>
      <c r="H46" s="16"/>
      <c r="I46" s="17">
        <v>1320000</v>
      </c>
      <c r="J46" s="1">
        <v>400000</v>
      </c>
      <c r="K46" s="2">
        <v>920000</v>
      </c>
      <c r="L46" s="17">
        <v>-66000</v>
      </c>
      <c r="M46" s="18">
        <v>46105</v>
      </c>
      <c r="N46" s="18">
        <v>46374</v>
      </c>
      <c r="O46" s="18"/>
      <c r="P46" s="18"/>
      <c r="Q46" s="18"/>
      <c r="R46" s="21">
        <v>0.97037037037037033</v>
      </c>
      <c r="S46" s="20">
        <v>892741</v>
      </c>
      <c r="T46" s="19">
        <v>427259</v>
      </c>
      <c r="U46" s="22"/>
    </row>
    <row r="47" spans="1:21" ht="18" customHeight="1" thickBot="1" x14ac:dyDescent="0.25">
      <c r="A47" s="14" t="s">
        <v>113</v>
      </c>
      <c r="B47" s="14"/>
      <c r="C47" s="14" t="s">
        <v>114</v>
      </c>
      <c r="D47" s="14"/>
      <c r="E47" s="14"/>
      <c r="F47" s="15"/>
      <c r="G47" s="14" t="s">
        <v>116</v>
      </c>
      <c r="H47" s="16"/>
      <c r="I47" s="17">
        <v>1320000</v>
      </c>
      <c r="J47" s="1">
        <v>400000</v>
      </c>
      <c r="K47" s="2">
        <v>920000</v>
      </c>
      <c r="L47" s="17">
        <v>-66000</v>
      </c>
      <c r="M47" s="18">
        <v>46110</v>
      </c>
      <c r="N47" s="18">
        <v>46379</v>
      </c>
      <c r="O47" s="18"/>
      <c r="P47" s="18"/>
      <c r="Q47" s="18"/>
      <c r="R47" s="21">
        <v>0.98888888888888893</v>
      </c>
      <c r="S47" s="20">
        <v>909778</v>
      </c>
      <c r="T47" s="19">
        <v>410222</v>
      </c>
      <c r="U47" s="22"/>
    </row>
    <row r="48" spans="1:21" ht="18" customHeight="1" thickBot="1" x14ac:dyDescent="0.25">
      <c r="A48" s="14" t="s">
        <v>113</v>
      </c>
      <c r="B48" s="14"/>
      <c r="C48" s="14" t="s">
        <v>114</v>
      </c>
      <c r="D48" s="14"/>
      <c r="E48" s="14"/>
      <c r="F48" s="15"/>
      <c r="G48" s="14" t="s">
        <v>101</v>
      </c>
      <c r="H48" s="16"/>
      <c r="I48" s="17">
        <v>1320000</v>
      </c>
      <c r="J48" s="1">
        <v>400000</v>
      </c>
      <c r="K48" s="2">
        <v>920000</v>
      </c>
      <c r="L48" s="17">
        <v>-66000</v>
      </c>
      <c r="M48" s="18">
        <v>46111</v>
      </c>
      <c r="N48" s="18">
        <v>46380</v>
      </c>
      <c r="O48" s="18"/>
      <c r="P48" s="18"/>
      <c r="Q48" s="18"/>
      <c r="R48" s="21">
        <v>0.99259259259259258</v>
      </c>
      <c r="S48" s="20">
        <v>913185</v>
      </c>
      <c r="T48" s="19">
        <v>406815</v>
      </c>
      <c r="U48" s="22"/>
    </row>
    <row r="49" spans="1:21" ht="18" customHeight="1" thickBot="1" x14ac:dyDescent="0.25">
      <c r="A49" s="14" t="s">
        <v>113</v>
      </c>
      <c r="B49" s="14"/>
      <c r="C49" s="14" t="s">
        <v>114</v>
      </c>
      <c r="D49" s="14"/>
      <c r="E49" s="14"/>
      <c r="F49" s="15"/>
      <c r="G49" s="14" t="s">
        <v>101</v>
      </c>
      <c r="H49" s="16"/>
      <c r="I49" s="17">
        <v>990000</v>
      </c>
      <c r="J49" s="1">
        <v>400000</v>
      </c>
      <c r="K49" s="2">
        <v>590000</v>
      </c>
      <c r="L49" s="17">
        <v>-49500</v>
      </c>
      <c r="M49" s="18">
        <v>46111</v>
      </c>
      <c r="N49" s="18">
        <v>46290</v>
      </c>
      <c r="O49" s="18"/>
      <c r="P49" s="18"/>
      <c r="Q49" s="18"/>
      <c r="R49" s="21">
        <v>0.98888888888888893</v>
      </c>
      <c r="S49" s="20">
        <v>583444</v>
      </c>
      <c r="T49" s="19">
        <v>406556</v>
      </c>
      <c r="U49" s="22"/>
    </row>
    <row r="50" spans="1:21" ht="18" customHeight="1" thickBot="1" x14ac:dyDescent="0.25">
      <c r="A50" s="7" t="s">
        <v>113</v>
      </c>
      <c r="B50" s="7"/>
      <c r="C50" s="7" t="s">
        <v>114</v>
      </c>
      <c r="D50" s="7"/>
      <c r="E50" s="7"/>
      <c r="F50" s="8"/>
      <c r="G50" s="7" t="s">
        <v>116</v>
      </c>
      <c r="H50" s="9"/>
      <c r="I50" s="10">
        <v>1412000</v>
      </c>
      <c r="J50" s="11" t="s">
        <v>47</v>
      </c>
      <c r="K50" s="11" t="s">
        <v>47</v>
      </c>
      <c r="L50" s="23"/>
      <c r="M50" s="24">
        <v>46110</v>
      </c>
      <c r="N50" s="24">
        <v>46379</v>
      </c>
      <c r="O50" s="24"/>
      <c r="P50" s="24"/>
      <c r="Q50" s="24"/>
      <c r="R50" s="11" t="s">
        <v>47</v>
      </c>
      <c r="S50" s="11" t="s">
        <v>47</v>
      </c>
      <c r="T50" s="11" t="s">
        <v>47</v>
      </c>
      <c r="U50" s="12"/>
    </row>
    <row r="51" spans="1:21" ht="22.05" customHeight="1" x14ac:dyDescent="0.2">
      <c r="A51" s="25" t="s">
        <v>117</v>
      </c>
      <c r="B51" s="26"/>
      <c r="C51" s="26"/>
      <c r="D51" s="26"/>
      <c r="E51" s="26"/>
      <c r="F51" s="26"/>
      <c r="G51" s="26"/>
      <c r="H51" s="26"/>
      <c r="I51" s="27">
        <v>6362000</v>
      </c>
      <c r="J51" s="26"/>
      <c r="K51" s="26"/>
      <c r="L51" s="26"/>
      <c r="M51" s="26"/>
      <c r="N51" s="26"/>
      <c r="O51" s="26"/>
      <c r="P51" s="26"/>
      <c r="Q51" s="26"/>
      <c r="R51" s="26"/>
      <c r="S51" s="20">
        <v>3299148</v>
      </c>
      <c r="T51" s="26"/>
      <c r="U51" s="26"/>
    </row>
  </sheetData>
  <autoFilter ref="A1:U42" xr:uid="{00000000-0009-0000-0000-000000000000}"/>
  <mergeCells count="16">
    <mergeCell ref="C35:C41"/>
    <mergeCell ref="C26:C29"/>
    <mergeCell ref="C22:C24"/>
    <mergeCell ref="L14:L16"/>
    <mergeCell ref="L9:L12"/>
    <mergeCell ref="T20:T21"/>
    <mergeCell ref="L22:L24"/>
    <mergeCell ref="T22:T24"/>
    <mergeCell ref="T9:T12"/>
    <mergeCell ref="C9:C12"/>
    <mergeCell ref="C20:C21"/>
    <mergeCell ref="T14:T15"/>
    <mergeCell ref="C7:C8"/>
    <mergeCell ref="C14:C16"/>
    <mergeCell ref="L20:L21"/>
    <mergeCell ref="L7:L8"/>
  </mergeCells>
  <phoneticPr fontId="13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"/>
  <sheetViews>
    <sheetView workbookViewId="0">
      <selection activeCell="B3" sqref="B3"/>
    </sheetView>
  </sheetViews>
  <sheetFormatPr defaultRowHeight="13.2" x14ac:dyDescent="0.2"/>
  <sheetData>
    <row r="2" spans="2:7" ht="13.8" customHeight="1" thickBot="1" x14ac:dyDescent="0.25">
      <c r="B2" t="s">
        <v>118</v>
      </c>
    </row>
    <row r="3" spans="2:7" x14ac:dyDescent="0.2">
      <c r="B3" s="3" t="s">
        <v>119</v>
      </c>
      <c r="C3" s="4" t="s">
        <v>120</v>
      </c>
      <c r="D3" s="5" t="s">
        <v>121</v>
      </c>
      <c r="E3" s="6">
        <v>990000</v>
      </c>
      <c r="F3" s="1">
        <v>400000</v>
      </c>
      <c r="G3" s="2">
        <v>590000</v>
      </c>
    </row>
  </sheetData>
  <phoneticPr fontId="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入金×契約マッピング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んこ あ</cp:lastModifiedBy>
  <dcterms:created xsi:type="dcterms:W3CDTF">2026-05-24T11:23:09Z</dcterms:created>
  <dcterms:modified xsi:type="dcterms:W3CDTF">2026-06-03T06:06:13Z</dcterms:modified>
</cp:coreProperties>
</file>