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yiwao\Downloads\"/>
    </mc:Choice>
  </mc:AlternateContent>
  <xr:revisionPtr revIDLastSave="0" documentId="13_ncr:1_{01C2E2D7-C050-4AEA-BC09-DBC1E83C766E}" xr6:coauthVersionLast="47" xr6:coauthVersionMax="47" xr10:uidLastSave="{00000000-0000-0000-0000-000000000000}"/>
  <bookViews>
    <workbookView xWindow="-110" yWindow="-110" windowWidth="19420" windowHeight="11500" xr2:uid="{00000000-000D-0000-FFFF-FFFF00000000}"/>
  </bookViews>
  <sheets>
    <sheet name="STEP1_収入推計" sheetId="1" r:id="rId1"/>
    <sheet name="STEP2_職員配分計画" sheetId="2" r:id="rId2"/>
    <sheet name="STEP1_入力例" sheetId="4" r:id="rId3"/>
    <sheet name="STEP2_入力例" sheetId="5"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5" l="1" a="1"/>
  <c r="L5" i="5" s="1"/>
  <c r="G10" i="5" s="1"/>
  <c r="L4" i="5" a="1"/>
  <c r="L4" i="5" s="1"/>
  <c r="L5" i="2" a="1"/>
  <c r="L5" i="2" s="1"/>
  <c r="L4" i="2" a="1"/>
  <c r="L4" i="2" s="1"/>
  <c r="D32" i="5"/>
  <c r="I30" i="5"/>
  <c r="H30" i="5"/>
  <c r="G29" i="5"/>
  <c r="J29" i="5" s="1"/>
  <c r="K29" i="5" s="1"/>
  <c r="E29" i="5"/>
  <c r="G28" i="5"/>
  <c r="J28" i="5" s="1"/>
  <c r="K28" i="5" s="1"/>
  <c r="E28" i="5"/>
  <c r="G27" i="5"/>
  <c r="J27" i="5" s="1"/>
  <c r="K27" i="5" s="1"/>
  <c r="E27" i="5"/>
  <c r="G26" i="5"/>
  <c r="J26" i="5" s="1"/>
  <c r="K26" i="5" s="1"/>
  <c r="E26" i="5"/>
  <c r="G25" i="5"/>
  <c r="J25" i="5" s="1"/>
  <c r="K25" i="5" s="1"/>
  <c r="E25" i="5"/>
  <c r="G24" i="5"/>
  <c r="J24" i="5" s="1"/>
  <c r="K24" i="5" s="1"/>
  <c r="E24" i="5"/>
  <c r="G23" i="5"/>
  <c r="J23" i="5" s="1"/>
  <c r="K23" i="5" s="1"/>
  <c r="E23" i="5"/>
  <c r="G22" i="5"/>
  <c r="J22" i="5" s="1"/>
  <c r="K22" i="5" s="1"/>
  <c r="E22" i="5"/>
  <c r="G21" i="5"/>
  <c r="J21" i="5" s="1"/>
  <c r="K21" i="5" s="1"/>
  <c r="E21" i="5"/>
  <c r="G20" i="5"/>
  <c r="J20" i="5" s="1"/>
  <c r="K20" i="5" s="1"/>
  <c r="E20" i="5"/>
  <c r="G19" i="5"/>
  <c r="J19" i="5" s="1"/>
  <c r="K19" i="5" s="1"/>
  <c r="E19" i="5"/>
  <c r="G18" i="5"/>
  <c r="J18" i="5" s="1"/>
  <c r="K18" i="5" s="1"/>
  <c r="E18" i="5"/>
  <c r="G17" i="5"/>
  <c r="J17" i="5" s="1"/>
  <c r="K17" i="5" s="1"/>
  <c r="E17" i="5"/>
  <c r="G16" i="5"/>
  <c r="J16" i="5" s="1"/>
  <c r="K16" i="5" s="1"/>
  <c r="E16" i="5"/>
  <c r="G15" i="5"/>
  <c r="J15" i="5" s="1"/>
  <c r="K15" i="5" s="1"/>
  <c r="E15" i="5"/>
  <c r="G14" i="5"/>
  <c r="J14" i="5" s="1"/>
  <c r="K14" i="5" s="1"/>
  <c r="E14" i="5"/>
  <c r="G13" i="5"/>
  <c r="J13" i="5" s="1"/>
  <c r="K13" i="5" s="1"/>
  <c r="E13" i="5"/>
  <c r="E12" i="5"/>
  <c r="E11" i="5"/>
  <c r="E10" i="5"/>
  <c r="I30" i="2"/>
  <c r="H30" i="2"/>
  <c r="E12" i="4"/>
  <c r="D12" i="4"/>
  <c r="C12" i="4"/>
  <c r="F6" i="4"/>
  <c r="D6" i="4"/>
  <c r="B6" i="4"/>
  <c r="E12" i="1"/>
  <c r="D12" i="1"/>
  <c r="C12" i="1"/>
  <c r="F6" i="1"/>
  <c r="D6" i="1"/>
  <c r="B6" i="1"/>
  <c r="D32" i="2"/>
  <c r="G29" i="2"/>
  <c r="J29" i="2" s="1"/>
  <c r="K29" i="2" s="1"/>
  <c r="E29" i="2"/>
  <c r="G28" i="2"/>
  <c r="J28" i="2" s="1"/>
  <c r="K28" i="2" s="1"/>
  <c r="E28" i="2"/>
  <c r="G27" i="2"/>
  <c r="J27" i="2" s="1"/>
  <c r="K27" i="2" s="1"/>
  <c r="E27" i="2"/>
  <c r="G26" i="2"/>
  <c r="J26" i="2" s="1"/>
  <c r="K26" i="2" s="1"/>
  <c r="E26" i="2"/>
  <c r="G25" i="2"/>
  <c r="J25" i="2" s="1"/>
  <c r="K25" i="2" s="1"/>
  <c r="E25" i="2"/>
  <c r="G24" i="2"/>
  <c r="J24" i="2" s="1"/>
  <c r="K24" i="2" s="1"/>
  <c r="E24" i="2"/>
  <c r="G23" i="2"/>
  <c r="J23" i="2" s="1"/>
  <c r="K23" i="2" s="1"/>
  <c r="E23" i="2"/>
  <c r="G22" i="2"/>
  <c r="J22" i="2" s="1"/>
  <c r="K22" i="2" s="1"/>
  <c r="E22" i="2"/>
  <c r="G21" i="2"/>
  <c r="J21" i="2" s="1"/>
  <c r="K21" i="2" s="1"/>
  <c r="E21" i="2"/>
  <c r="G20" i="2"/>
  <c r="J20" i="2" s="1"/>
  <c r="K20" i="2" s="1"/>
  <c r="E20" i="2"/>
  <c r="G19" i="2"/>
  <c r="J19" i="2" s="1"/>
  <c r="K19" i="2" s="1"/>
  <c r="E19" i="2"/>
  <c r="G18" i="2"/>
  <c r="J18" i="2" s="1"/>
  <c r="K18" i="2" s="1"/>
  <c r="E18" i="2"/>
  <c r="G17" i="2"/>
  <c r="J17" i="2" s="1"/>
  <c r="K17" i="2" s="1"/>
  <c r="E17" i="2"/>
  <c r="G16" i="2"/>
  <c r="J16" i="2" s="1"/>
  <c r="K16" i="2" s="1"/>
  <c r="E16" i="2"/>
  <c r="G15" i="2"/>
  <c r="J15" i="2" s="1"/>
  <c r="K15" i="2" s="1"/>
  <c r="E15" i="2"/>
  <c r="G14" i="2"/>
  <c r="J14" i="2" s="1"/>
  <c r="K14" i="2" s="1"/>
  <c r="E14" i="2"/>
  <c r="G13" i="2"/>
  <c r="J13" i="2" s="1"/>
  <c r="K13" i="2" s="1"/>
  <c r="E13" i="2"/>
  <c r="E12" i="2"/>
  <c r="E11" i="2"/>
  <c r="E10" i="2"/>
  <c r="M5" i="2" a="1"/>
  <c r="M5" i="2" s="1"/>
  <c r="G10" i="2" l="1"/>
  <c r="G11" i="2"/>
  <c r="G12" i="2"/>
  <c r="M4" i="2" a="1"/>
  <c r="M4" i="2" s="1"/>
  <c r="D33" i="5"/>
  <c r="D34" i="5" s="1"/>
  <c r="F11" i="4"/>
  <c r="F9" i="4"/>
  <c r="F10" i="4"/>
  <c r="F9" i="1"/>
  <c r="F12" i="1" s="1"/>
  <c r="E14" i="1" s="1"/>
  <c r="D4" i="2" s="1"/>
  <c r="F10" i="1"/>
  <c r="F11" i="1"/>
  <c r="D33" i="2"/>
  <c r="D34" i="2" s="1"/>
  <c r="F12" i="4" l="1"/>
  <c r="E14" i="4" s="1"/>
  <c r="D4" i="5" s="1"/>
  <c r="D35" i="2"/>
  <c r="D36" i="2" s="1"/>
  <c r="D5" i="2"/>
  <c r="D35" i="5" l="1"/>
  <c r="D36" i="5" s="1"/>
  <c r="D5" i="5"/>
  <c r="J11" i="2"/>
  <c r="K11" i="2" s="1"/>
  <c r="J12" i="2"/>
  <c r="K12" i="2" s="1"/>
  <c r="G11" i="5" l="1"/>
  <c r="J11" i="5" s="1"/>
  <c r="K11" i="5" s="1"/>
  <c r="G12" i="5"/>
  <c r="J12" i="5" s="1"/>
  <c r="K12" i="5" s="1"/>
  <c r="J10" i="2"/>
  <c r="G30" i="2"/>
  <c r="G30" i="5" l="1"/>
  <c r="J10" i="5"/>
  <c r="J30" i="2"/>
  <c r="K10" i="2"/>
  <c r="K30" i="2" s="1"/>
  <c r="J30" i="5" l="1"/>
  <c r="K10" i="5"/>
  <c r="K30"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<sst xmlns="http://schemas.openxmlformats.org/spreadsheetml/2006/main" count="99" uniqueCount="48">
  <si>
    <t>STEP 2　職員別　配分計画シート</t>
  </si>
  <si>
    <t xml:space="preserve">  黄色セル→入力　青色セル→自動計算　G列→按分方法で自動計算　H列→手動上書き（入力すると優先）　J列→最終引上げ額（G/H − 既ベースアップ評価料）　K列→引上げ後基本給</t>
  </si>
  <si>
    <t>月額推計収入（STEP1より）</t>
  </si>
  <si>
    <t>← STEP1シートから自動取得</t>
  </si>
  <si>
    <t>ベア等予算（÷1.165）</t>
  </si>
  <si>
    <t>会社の標準労働時間</t>
  </si>
  <si>
    <t>按分方法</t>
  </si>
  <si>
    <t>給与比例</t>
  </si>
  <si>
    <t>均等割（任数比例）＝頭数で均等配分　／　均等割（常勤換算比例）＝FTE比で均等配分　
／　給与比例＝現基本給の比率　／　手動入力＝H列に入力</t>
  </si>
  <si>
    <t>氏名</t>
  </si>
  <si>
    <t>職種</t>
  </si>
  <si>
    <t>常勤
/非常勤</t>
  </si>
  <si>
    <t>週所定
労働時間</t>
  </si>
  <si>
    <t>常勤換算
（自動）</t>
  </si>
  <si>
    <t>現基本給＋諸手当
（R8年5月時点）</t>
  </si>
  <si>
    <t>自動按分額</t>
  </si>
  <si>
    <t>手動上書き
（任意）</t>
  </si>
  <si>
    <t>既ベースアップ
評価料月額</t>
  </si>
  <si>
    <t>最終引上げ額
(純増額)</t>
  </si>
  <si>
    <t>引上げ後
基本給</t>
  </si>
  <si>
    <t>ベア等合計（月額）</t>
  </si>
  <si>
    <t>法定福利費概算（×16.5%）</t>
  </si>
  <si>
    <t>合計充当額（ベア等＋法定福利費）</t>
  </si>
  <si>
    <t>差分（充当額 − 推計収入）</t>
  </si>
  <si>
    <t>※ 常勤換算＝週所定労働時間÷標準労働時間（最大1.00）。　G列は按分方法で自動計算。H列に入力するとG列より優先されます。　差分がプラスの場合は年度末に賞与等で追加支給する義務があります。</t>
  </si>
  <si>
    <t>STEP 1　月額評価料収入　推計シート</t>
  </si>
  <si>
    <t xml:space="preserve">  黄色セル → 入力　　青色セル → 自動計算</t>
  </si>
  <si>
    <t>点数区分を選択</t>
  </si>
  <si>
    <t>継続組</t>
  </si>
  <si>
    <t>新規組＝令和8年度初回届出　／　継続組＝R6・R7も賃上げ実施済</t>
  </si>
  <si>
    <t>初診　点数</t>
  </si>
  <si>
    <t>再診　点数</t>
  </si>
  <si>
    <t>訪問診療(個別)点数</t>
  </si>
  <si>
    <t>月</t>
  </si>
  <si>
    <t>初診
件数</t>
  </si>
  <si>
    <t>再診
件数</t>
  </si>
  <si>
    <t>訪問診療
（個別）件数</t>
  </si>
  <si>
    <t>訪問診療
（同一建物）件数</t>
  </si>
  <si>
    <t>月額評価料収入
（自動計算）</t>
  </si>
  <si>
    <t>直近3ヶ月　平均</t>
  </si>
  <si>
    <t>月額推計収入（賃上げ原資の目安）</t>
  </si>
  <si>
    <t>※ この金額が全額、対象職員のベア等＋法定福利費に充当する義務のある金額です。</t>
  </si>
  <si>
    <t>新規組</t>
  </si>
  <si>
    <t>常勤</t>
  </si>
  <si>
    <t>非常勤</t>
  </si>
  <si>
    <t>合計</t>
    <rPh sb="0" eb="2">
      <t>ゴウケイ</t>
    </rPh>
    <phoneticPr fontId="18"/>
  </si>
  <si>
    <t>常勤職員の週所定労働時間を入力してください（例：40 / 37.5 / 35）</t>
    <phoneticPr fontId="18"/>
  </si>
  <si>
    <t>田中太郎</t>
    <rPh sb="0" eb="2">
      <t>タナカ</t>
    </rPh>
    <rPh sb="2" eb="4">
      <t>タロウ</t>
    </rPh>
    <phoneticPr fontId="1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</si>
</sst>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quot;点&quot;"/>
    <numFmt numFmtId="177" formatCode="0.0"/>
    <numFmt numFmtId="179" formatCode="0&quot;時間/週&quot;"/>
  </numFmts>
  <fonts count="24" x14ac:knownFonts="1">
    <font>
      <sz val="11"/>
      <color theme="1"/>
      <name val="ＭＳ Ｐゴシック"/>
      <family val="2"/>
      <scheme val="minor"/>
    </font>
    <font>
      <b/>
      <sz val="14"/>
      <color rgb="FFFFFFFF"/>
      <name val="Yu Gothic UI"/>
      <family val="3"/>
      <charset val="128"/>
    </font>
    <font>
      <sz val="9"/>
      <color rgb="FF6B7280"/>
      <name val="Yu Gothic UI"/>
      <family val="3"/>
      <charset val="128"/>
    </font>
    <font>
      <b/>
      <sz val="10"/>
      <color rgb="FF1A3A6B"/>
      <name val="Yu Gothic UI"/>
      <family val="3"/>
      <charset val="128"/>
    </font>
    <font>
      <b/>
      <sz val="11"/>
      <color rgb="FFC2410C"/>
      <name val="Yu Gothic UI"/>
      <family val="3"/>
      <charset val="128"/>
    </font>
    <font>
      <sz val="8"/>
      <color rgb="FF92400E"/>
      <name val="Yu Gothic UI"/>
      <family val="3"/>
      <charset val="128"/>
    </font>
    <font>
      <sz val="10"/>
      <color rgb="FF1A3A6B"/>
      <name val="Yu Gothic UI"/>
      <family val="3"/>
      <charset val="128"/>
    </font>
    <font>
      <b/>
      <sz val="10"/>
      <color rgb="FFFFFFFF"/>
      <name val="Yu Gothic UI"/>
      <family val="3"/>
      <charset val="128"/>
    </font>
    <font>
      <sz val="10"/>
      <color rgb="FF222222"/>
      <name val="Yu Gothic UI"/>
      <family val="3"/>
      <charset val="128"/>
    </font>
    <font>
      <b/>
      <sz val="12"/>
      <color rgb="FFFFFFFF"/>
      <name val="Yu Gothic UI"/>
      <family val="3"/>
      <charset val="128"/>
    </font>
    <font>
      <b/>
      <sz val="13"/>
      <color rgb="FF1A3A6B"/>
      <name val="Yu Gothic UI"/>
      <family val="3"/>
      <charset val="128"/>
    </font>
    <font>
      <b/>
      <sz val="18"/>
      <color rgb="FF1A3A6B"/>
      <name val="Yu Gothic UI"/>
      <family val="3"/>
      <charset val="128"/>
    </font>
    <font>
      <sz val="8"/>
      <color rgb="FF6B7280"/>
      <name val="Yu Gothic UI"/>
      <family val="3"/>
      <charset val="128"/>
    </font>
    <font>
      <b/>
      <sz val="12"/>
      <color rgb="FFC2410C"/>
      <name val="Yu Gothic UI"/>
      <family val="3"/>
      <charset val="128"/>
    </font>
    <font>
      <sz val="10"/>
      <color rgb="FF374151"/>
      <name val="Yu Gothic UI"/>
      <family val="3"/>
      <charset val="128"/>
    </font>
    <font>
      <b/>
      <sz val="11"/>
      <color rgb="FF1A3A6B"/>
      <name val="Yu Gothic UI"/>
      <family val="3"/>
      <charset val="128"/>
    </font>
    <font>
      <b/>
      <sz val="13"/>
      <color rgb="FFFFFFFF"/>
      <name val="Yu Gothic UI"/>
      <family val="3"/>
      <charset val="128"/>
    </font>
    <font>
      <b/>
      <sz val="9"/>
      <color rgb="FF166534"/>
      <name val="Yu Gothic UI"/>
      <family val="3"/>
      <charset val="128"/>
    </font>
    <font>
      <sz val="6"/>
      <name val="ＭＳ Ｐゴシック"/>
      <family val="3"/>
      <charset val="128"/>
      <scheme val="minor"/>
    </font>
    <font>
      <sz val="11"/>
      <color theme="1"/>
      <name val="ＭＳ Ｐゴシック"/>
      <family val="2"/>
      <scheme val="minor"/>
    </font>
    <font>
      <sz val="11"/>
      <name val="ＭＳ Ｐゴシック"/>
      <family val="3"/>
      <charset val="128"/>
    </font>
    <font>
      <sz val="11"/>
      <color theme="0"/>
      <name val="ＭＳ Ｐゴシック"/>
      <family val="2"/>
      <scheme val="minor"/>
    </font>
    <font>
      <b/>
      <sz val="11"/>
      <color theme="0"/>
      <name val="ＭＳ Ｐゴシック"/>
      <family val="3"/>
      <charset val="128"/>
      <scheme val="minor"/>
    </font>
    <font>
      <sz val="11"/>
      <color rgb="FF000000"/>
      <name val="ＭＳ Ｐゴシック"/>
      <family val="3"/>
      <charset val="128"/>
      <scheme val="minor"/>
    </font>
  </fonts>
  <fills count="13">
    <fill>
      <patternFill patternType="none"/>
    </fill>
    <fill>
      <patternFill patternType="gray125"/>
    </fill>
    <fill>
      <patternFill patternType="solid">
        <fgColor rgb="FF1A3A6B"/>
      </patternFill>
    </fill>
    <fill>
      <patternFill patternType="solid">
        <fgColor rgb="FFF0F4FF"/>
      </patternFill>
    </fill>
    <fill>
      <patternFill patternType="solid">
        <fgColor rgb="FFFFFBEA"/>
      </patternFill>
    </fill>
    <fill>
      <patternFill patternType="solid">
        <fgColor rgb="FFEEF2FB"/>
      </patternFill>
    </fill>
    <fill>
      <patternFill patternType="solid">
        <fgColor rgb="FFFFFFFF"/>
      </patternFill>
    </fill>
    <fill>
      <patternFill patternType="solid">
        <fgColor rgb="FF2563A8"/>
      </patternFill>
    </fill>
    <fill>
      <patternFill patternType="solid">
        <fgColor rgb="FFF8FAFC"/>
      </patternFill>
    </fill>
    <fill>
      <patternFill patternType="solid">
        <fgColor rgb="FFF97316"/>
      </patternFill>
    </fill>
    <fill>
      <patternFill patternType="solid">
        <fgColor rgb="FF374151"/>
      </patternFill>
    </fill>
    <fill>
      <patternFill patternType="solid">
        <fgColor rgb="FFF0FDF4"/>
      </patternFill>
    </fill>
    <fill>
      <patternFill patternType="solid">
        <fgColor rgb="FF002060"/>
        <bgColor indexed="64"/>
      </patternFill>
    </fill>
  </fills>
  <borders count="10">
    <border>
      <left/>
      <right/>
      <top/>
      <bottom/>
      <diagonal/>
    </border>
    <border>
      <left style="thin">
        <color rgb="FFCCCCCC"/>
      </left>
      <right style="thin">
        <color rgb="FFCCCCCC"/>
      </right>
      <top style="thin">
        <color rgb="FFCCCCCC"/>
      </top>
      <bottom style="thin">
        <color rgb="FFCCCCCC"/>
      </bottom>
      <diagonal/>
    </border>
    <border>
      <left/>
      <right/>
      <top style="thin">
        <color rgb="FFCCCCCC"/>
      </top>
      <bottom style="thin">
        <color rgb="FFCCCCCC"/>
      </bottom>
      <diagonal/>
    </border>
    <border>
      <left/>
      <right style="thin">
        <color rgb="FFCCCCCC"/>
      </right>
      <top style="thin">
        <color rgb="FFCCCCCC"/>
      </top>
      <bottom style="thin">
        <color rgb="FFCCCCCC"/>
      </bottom>
      <diagonal/>
    </border>
    <border>
      <left style="thin">
        <color rgb="FFCCCCCC"/>
      </left>
      <right/>
      <top style="thin">
        <color rgb="FFCCCCCC"/>
      </top>
      <bottom style="thin">
        <color rgb="FFCCCCCC"/>
      </bottom>
      <diagonal/>
    </border>
    <border>
      <left style="thin">
        <color rgb="FFCCCCCC"/>
      </left>
      <right/>
      <top/>
      <bottom/>
      <diagonal/>
    </border>
    <border>
      <left style="thin">
        <color rgb="FFCCCCCC"/>
      </left>
      <right/>
      <top style="thin">
        <color rgb="FFCCCCCC"/>
      </top>
      <bottom/>
      <diagonal/>
    </border>
    <border>
      <left/>
      <right/>
      <top style="thin">
        <color rgb="FFCCCCCC"/>
      </top>
      <bottom/>
      <diagonal/>
    </border>
    <border>
      <left style="thin">
        <color rgb="FFCCCCCC"/>
      </left>
      <right/>
      <top/>
      <bottom style="thin">
        <color rgb="FFCCCCCC"/>
      </bottom>
      <diagonal/>
    </border>
    <border>
      <left/>
      <right/>
      <top/>
      <bottom style="thin">
        <color rgb="FFCCCCCC"/>
      </bottom>
      <diagonal/>
    </border>
  </borders>
  <cellStyleXfs count="4">
    <xf numFmtId="0" fontId="0" fillId="0" borderId="0"/>
    <xf numFmtId="38" fontId="19" fillId="0" borderId="0">
      <alignment vertical="center"/>
    </xf>
    <xf numFmtId="0" fontId="20" fillId="0" borderId="0">
      <alignment vertical="center"/>
    </xf>
    <xf numFmtId="38" fontId="20" fillId="0" borderId="0">
      <alignment vertical="center"/>
    </xf>
  </cellStyleXfs>
  <cellXfs count="74">
    <xf numFmtId="0" fontId="0" fillId="0" borderId="0" xfId="0"/>
    <xf numFmtId="0" fontId="0" fillId="3" borderId="1" xfId="0" applyFill="1" applyBorder="1"/>
    <xf numFmtId="0" fontId="3" fillId="3" borderId="1" xfId="0" applyFont="1" applyFill="1" applyBorder="1" applyAlignment="1">
      <alignment horizontal="center" vertical="center" wrapText="1"/>
    </xf>
    <xf numFmtId="176" fontId="6" fillId="5" borderId="1" xfId="0" applyNumberFormat="1" applyFont="1" applyFill="1" applyBorder="1" applyAlignment="1">
      <alignment horizontal="right" vertical="center"/>
    </xf>
    <xf numFmtId="0" fontId="0" fillId="6" borderId="1" xfId="0" applyFill="1" applyBorder="1"/>
    <xf numFmtId="0" fontId="7" fillId="2"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8" fillId="6" borderId="1" xfId="0" applyFont="1" applyFill="1" applyBorder="1" applyAlignment="1">
      <alignment horizontal="left" vertical="center" wrapText="1"/>
    </xf>
    <xf numFmtId="3" fontId="8" fillId="4" borderId="1" xfId="0" applyNumberFormat="1" applyFont="1" applyFill="1" applyBorder="1" applyAlignment="1">
      <alignment horizontal="right" vertical="center"/>
    </xf>
    <xf numFmtId="0" fontId="8" fillId="8" borderId="1" xfId="0" applyFont="1" applyFill="1" applyBorder="1" applyAlignment="1">
      <alignment horizontal="left" vertical="center" wrapText="1"/>
    </xf>
    <xf numFmtId="3" fontId="6" fillId="5" borderId="1" xfId="0" applyNumberFormat="1" applyFont="1" applyFill="1" applyBorder="1" applyAlignment="1">
      <alignment horizontal="right" vertical="center"/>
    </xf>
    <xf numFmtId="0" fontId="7" fillId="9" borderId="1" xfId="0" applyFont="1" applyFill="1" applyBorder="1" applyAlignment="1">
      <alignment horizontal="center" vertical="center" wrapText="1"/>
    </xf>
    <xf numFmtId="0" fontId="7" fillId="10" borderId="1" xfId="0" applyFont="1" applyFill="1" applyBorder="1" applyAlignment="1">
      <alignment horizontal="center" vertical="center" wrapText="1"/>
    </xf>
    <xf numFmtId="0" fontId="8" fillId="4" borderId="1" xfId="0" applyFont="1" applyFill="1" applyBorder="1" applyAlignment="1">
      <alignment horizontal="left" vertical="center" wrapText="1"/>
    </xf>
    <xf numFmtId="0" fontId="8" fillId="4" borderId="1" xfId="0" applyFont="1" applyFill="1" applyBorder="1" applyAlignment="1">
      <alignment horizontal="center" vertical="center" wrapText="1"/>
    </xf>
    <xf numFmtId="177" fontId="8" fillId="4" borderId="1" xfId="0" applyNumberFormat="1" applyFont="1" applyFill="1" applyBorder="1" applyAlignment="1">
      <alignment horizontal="right" vertical="center"/>
    </xf>
    <xf numFmtId="55" fontId="8" fillId="6" borderId="1" xfId="0" applyNumberFormat="1" applyFont="1" applyFill="1" applyBorder="1" applyAlignment="1">
      <alignment horizontal="left" vertical="center" wrapText="1"/>
    </xf>
    <xf numFmtId="38" fontId="8" fillId="4" borderId="1" xfId="1" applyFont="1" applyFill="1" applyBorder="1" applyAlignment="1">
      <alignment horizontal="right" vertical="center"/>
    </xf>
    <xf numFmtId="38" fontId="6" fillId="5" borderId="1" xfId="1" applyFont="1" applyFill="1" applyBorder="1" applyAlignment="1">
      <alignment horizontal="right" vertical="center"/>
    </xf>
    <xf numFmtId="38" fontId="9" fillId="7" borderId="1" xfId="1" applyFont="1" applyFill="1" applyBorder="1" applyAlignment="1">
      <alignment horizontal="right" vertical="center"/>
    </xf>
    <xf numFmtId="38" fontId="0" fillId="6" borderId="1" xfId="1" applyFont="1" applyFill="1" applyBorder="1" applyAlignment="1"/>
    <xf numFmtId="38" fontId="14" fillId="4" borderId="1" xfId="1" applyFont="1" applyFill="1" applyBorder="1" applyAlignment="1">
      <alignment horizontal="right" vertical="center"/>
    </xf>
    <xf numFmtId="0" fontId="0" fillId="12" borderId="0" xfId="0" applyFill="1"/>
    <xf numFmtId="0" fontId="22" fillId="12" borderId="0" xfId="0" applyFont="1" applyFill="1" applyAlignment="1">
      <alignment horizontal="left" vertical="center"/>
    </xf>
    <xf numFmtId="38" fontId="21" fillId="12" borderId="0" xfId="1" applyFont="1" applyFill="1">
      <alignment vertical="center"/>
    </xf>
    <xf numFmtId="40" fontId="6" fillId="5" borderId="1" xfId="1" applyNumberFormat="1" applyFont="1" applyFill="1" applyBorder="1" applyAlignment="1">
      <alignment horizontal="right" vertical="center"/>
    </xf>
    <xf numFmtId="0" fontId="23" fillId="0" borderId="0" xfId="0" applyFont="1"/>
    <xf numFmtId="0" fontId="2" fillId="3" borderId="1" xfId="0" applyFont="1" applyFill="1" applyBorder="1" applyAlignment="1">
      <alignment horizontal="left" vertical="center" wrapText="1"/>
    </xf>
    <xf numFmtId="0" fontId="0" fillId="0" borderId="2" xfId="0" applyBorder="1"/>
    <xf numFmtId="0" fontId="0" fillId="0" borderId="3" xfId="0" applyBorder="1"/>
    <xf numFmtId="0" fontId="5" fillId="4" borderId="1" xfId="0" applyFont="1" applyFill="1" applyBorder="1" applyAlignment="1">
      <alignment horizontal="left" vertical="center" wrapText="1"/>
    </xf>
    <xf numFmtId="0" fontId="1" fillId="2" borderId="1" xfId="0" applyFont="1" applyFill="1" applyBorder="1" applyAlignment="1">
      <alignment horizontal="center" vertical="center" wrapText="1"/>
    </xf>
    <xf numFmtId="0" fontId="4" fillId="4" borderId="1" xfId="0" applyFont="1" applyFill="1" applyBorder="1" applyAlignment="1">
      <alignment horizontal="center" vertical="center" wrapText="1"/>
    </xf>
    <xf numFmtId="38" fontId="11" fillId="3" borderId="1" xfId="1" applyFont="1" applyFill="1" applyBorder="1" applyAlignment="1">
      <alignment horizontal="right" vertical="center"/>
    </xf>
    <xf numFmtId="0" fontId="12" fillId="6" borderId="1" xfId="0" applyFont="1" applyFill="1" applyBorder="1" applyAlignment="1">
      <alignment horizontal="left" vertical="center" wrapText="1"/>
    </xf>
    <xf numFmtId="0" fontId="10" fillId="3"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5" fillId="4" borderId="6" xfId="0" applyFont="1" applyFill="1" applyBorder="1" applyAlignment="1">
      <alignment horizontal="center" vertical="center" wrapText="1"/>
    </xf>
    <xf numFmtId="0" fontId="5" fillId="4" borderId="7"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5" fillId="4" borderId="0" xfId="0" applyFont="1" applyFill="1" applyAlignment="1">
      <alignment horizontal="center" vertical="center" wrapText="1"/>
    </xf>
    <xf numFmtId="38" fontId="15" fillId="5" borderId="4" xfId="1" applyFont="1" applyFill="1" applyBorder="1" applyAlignment="1">
      <alignment horizontal="right" vertical="center"/>
    </xf>
    <xf numFmtId="38" fontId="15" fillId="5" borderId="3" xfId="1" applyFont="1" applyFill="1" applyBorder="1" applyAlignment="1">
      <alignment horizontal="right" vertical="center"/>
    </xf>
    <xf numFmtId="0" fontId="12" fillId="6" borderId="5" xfId="0" applyFont="1" applyFill="1" applyBorder="1" applyAlignment="1">
      <alignment horizontal="left" vertical="center" wrapText="1"/>
    </xf>
    <xf numFmtId="0" fontId="12" fillId="6" borderId="0" xfId="0" applyFont="1" applyFill="1" applyAlignment="1">
      <alignment horizontal="left" vertical="center" wrapText="1"/>
    </xf>
    <xf numFmtId="179" fontId="13" fillId="4" borderId="4" xfId="0" applyNumberFormat="1" applyFont="1" applyFill="1" applyBorder="1" applyAlignment="1">
      <alignment horizontal="right" vertical="center"/>
    </xf>
    <xf numFmtId="179" fontId="13" fillId="4" borderId="3" xfId="0" applyNumberFormat="1" applyFont="1" applyFill="1" applyBorder="1" applyAlignment="1">
      <alignment horizontal="right" vertical="center"/>
    </xf>
    <xf numFmtId="0" fontId="0" fillId="5" borderId="5" xfId="0" applyFill="1" applyBorder="1" applyAlignment="1">
      <alignment horizontal="left" vertical="center" wrapText="1"/>
    </xf>
    <xf numFmtId="0" fontId="0" fillId="5" borderId="0" xfId="0" applyFill="1" applyAlignment="1">
      <alignment horizontal="left" vertical="center" wrapText="1"/>
    </xf>
    <xf numFmtId="0" fontId="3" fillId="3" borderId="4"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17" fillId="11" borderId="5" xfId="0" applyFont="1" applyFill="1" applyBorder="1" applyAlignment="1">
      <alignment horizontal="left" vertical="center" wrapText="1"/>
    </xf>
    <xf numFmtId="0" fontId="17" fillId="11" borderId="0" xfId="0" applyFont="1" applyFill="1" applyAlignment="1">
      <alignment horizontal="left" vertical="center" wrapText="1"/>
    </xf>
    <xf numFmtId="0" fontId="5" fillId="4" borderId="8" xfId="0" applyFont="1" applyFill="1" applyBorder="1" applyAlignment="1">
      <alignment horizontal="center" vertical="center" wrapText="1"/>
    </xf>
    <xf numFmtId="0" fontId="5" fillId="4" borderId="9" xfId="0" applyFont="1" applyFill="1" applyBorder="1" applyAlignment="1">
      <alignment horizontal="center" vertical="center" wrapText="1"/>
    </xf>
    <xf numFmtId="38" fontId="13" fillId="4" borderId="4" xfId="1" applyFont="1" applyFill="1" applyBorder="1" applyAlignment="1">
      <alignment horizontal="right" vertical="center"/>
    </xf>
    <xf numFmtId="38" fontId="13" fillId="4" borderId="3" xfId="1" applyFont="1" applyFill="1" applyBorder="1" applyAlignment="1">
      <alignment horizontal="right" vertical="center"/>
    </xf>
    <xf numFmtId="0" fontId="0" fillId="7" borderId="5" xfId="0" applyFill="1" applyBorder="1" applyAlignment="1">
      <alignment horizontal="left" vertical="center" wrapText="1"/>
    </xf>
    <xf numFmtId="0" fontId="0" fillId="7" borderId="0" xfId="0" applyFill="1" applyAlignment="1">
      <alignment horizontal="left" vertical="center" wrapText="1"/>
    </xf>
    <xf numFmtId="0" fontId="16" fillId="7" borderId="4" xfId="0" applyFont="1" applyFill="1" applyBorder="1" applyAlignment="1">
      <alignment horizontal="right" vertical="center"/>
    </xf>
    <xf numFmtId="0" fontId="16" fillId="7" borderId="3" xfId="0" applyFont="1" applyFill="1" applyBorder="1" applyAlignment="1">
      <alignment horizontal="right" vertical="center"/>
    </xf>
    <xf numFmtId="0" fontId="7" fillId="7" borderId="4" xfId="0" applyFont="1" applyFill="1" applyBorder="1" applyAlignment="1">
      <alignment horizontal="center" vertical="center" wrapText="1"/>
    </xf>
    <xf numFmtId="0" fontId="7" fillId="7" borderId="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13" fillId="4" borderId="4" xfId="0" applyFont="1" applyFill="1" applyBorder="1" applyAlignment="1">
      <alignment horizontal="right" vertical="center"/>
    </xf>
    <xf numFmtId="0" fontId="13" fillId="4" borderId="3" xfId="0" applyFont="1" applyFill="1" applyBorder="1" applyAlignment="1">
      <alignment horizontal="right" vertical="center"/>
    </xf>
  </cellXfs>
  <cellStyles count="4">
    <cellStyle name="桁区切り" xfId="1" builtinId="6"/>
    <cellStyle name="桁区切り 2" xfId="3" xr:uid="{00000000-0005-0000-0000-000004000000}"/>
    <cellStyle name="標準" xfId="0" builtinId="0"/>
    <cellStyle name="標準 2" xfId="2"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5"/>
  <sheetViews>
    <sheetView showGridLines="0" tabSelected="1" workbookViewId="0">
      <selection activeCell="H4" sqref="H4"/>
    </sheetView>
  </sheetViews>
  <sheetFormatPr defaultRowHeight="13" x14ac:dyDescent="0.2"/>
  <cols>
    <col min="1" max="1" width="14" customWidth="1"/>
    <col min="2" max="3" width="12" customWidth="1"/>
    <col min="4" max="4" width="14" customWidth="1"/>
    <col min="5" max="5" width="18.54296875" customWidth="1"/>
    <col min="6" max="6" width="27.08984375" customWidth="1"/>
  </cols>
  <sheetData>
    <row r="1" spans="1:6" ht="36" customHeight="1" x14ac:dyDescent="0.2">
      <c r="A1" s="31" t="s">
        <v>25</v>
      </c>
      <c r="B1" s="28"/>
      <c r="C1" s="28"/>
      <c r="D1" s="28"/>
      <c r="E1" s="28"/>
      <c r="F1" s="29"/>
    </row>
    <row r="2" spans="1:6" ht="20.149999999999999" customHeight="1" x14ac:dyDescent="0.2">
      <c r="A2" s="27" t="s">
        <v>26</v>
      </c>
      <c r="B2" s="28"/>
      <c r="C2" s="28"/>
      <c r="D2" s="28"/>
      <c r="E2" s="28"/>
      <c r="F2" s="29"/>
    </row>
    <row r="3" spans="1:6" ht="6" customHeight="1" x14ac:dyDescent="0.2">
      <c r="A3" s="1"/>
      <c r="B3" s="1"/>
      <c r="C3" s="1"/>
      <c r="D3" s="1"/>
      <c r="E3" s="1"/>
      <c r="F3" s="1"/>
    </row>
    <row r="4" spans="1:6" ht="28" customHeight="1" x14ac:dyDescent="0.2">
      <c r="A4" s="37" t="s">
        <v>27</v>
      </c>
      <c r="B4" s="29"/>
      <c r="C4" s="32" t="s">
        <v>28</v>
      </c>
      <c r="D4" s="29"/>
      <c r="E4" s="30" t="s">
        <v>29</v>
      </c>
      <c r="F4" s="29"/>
    </row>
    <row r="5" spans="1:6" ht="6" customHeight="1" x14ac:dyDescent="0.2">
      <c r="A5" s="1"/>
      <c r="B5" s="1"/>
      <c r="C5" s="1"/>
      <c r="D5" s="1"/>
      <c r="E5" s="1"/>
      <c r="F5" s="1"/>
    </row>
    <row r="6" spans="1:6" ht="24" customHeight="1" x14ac:dyDescent="0.2">
      <c r="A6" s="2" t="s">
        <v>30</v>
      </c>
      <c r="B6" s="3">
        <f>IF(C4="新規組",17,23)</f>
        <v>23</v>
      </c>
      <c r="C6" s="2" t="s">
        <v>31</v>
      </c>
      <c r="D6" s="3">
        <f>IF(C4="新規組",4,6)</f>
        <v>6</v>
      </c>
      <c r="E6" s="2" t="s">
        <v>32</v>
      </c>
      <c r="F6" s="3">
        <f>IF(C4="新規組",79,107)</f>
        <v>107</v>
      </c>
    </row>
    <row r="7" spans="1:6" ht="8.15" customHeight="1" x14ac:dyDescent="0.2">
      <c r="A7" s="4"/>
      <c r="B7" s="4"/>
      <c r="C7" s="4"/>
      <c r="D7" s="4"/>
      <c r="E7" s="4"/>
      <c r="F7" s="4"/>
    </row>
    <row r="8" spans="1:6" ht="32.15" customHeight="1" x14ac:dyDescent="0.2">
      <c r="A8" s="5" t="s">
        <v>33</v>
      </c>
      <c r="B8" s="5" t="s">
        <v>34</v>
      </c>
      <c r="C8" s="5" t="s">
        <v>35</v>
      </c>
      <c r="D8" s="5" t="s">
        <v>36</v>
      </c>
      <c r="E8" s="5" t="s">
        <v>37</v>
      </c>
      <c r="F8" s="6" t="s">
        <v>38</v>
      </c>
    </row>
    <row r="9" spans="1:6" ht="22" customHeight="1" x14ac:dyDescent="0.2">
      <c r="A9" s="16">
        <v>46054</v>
      </c>
      <c r="B9" s="17">
        <v>429</v>
      </c>
      <c r="C9" s="17">
        <v>961</v>
      </c>
      <c r="D9" s="17"/>
      <c r="E9" s="17"/>
      <c r="F9" s="18">
        <f>IFERROR((B9*$B$6+C9*$D$6+D9*$F$6+E9*IF($C$4="新規組",19,26))*10,"")</f>
        <v>156330</v>
      </c>
    </row>
    <row r="10" spans="1:6" ht="22" customHeight="1" x14ac:dyDescent="0.2">
      <c r="A10" s="16">
        <v>46082</v>
      </c>
      <c r="B10" s="17">
        <v>414</v>
      </c>
      <c r="C10" s="17">
        <v>1065</v>
      </c>
      <c r="D10" s="17"/>
      <c r="E10" s="17"/>
      <c r="F10" s="18">
        <f>IFERROR((B10*$B$6+C10*$D$6+D10*$F$6+E10*IF($C$4="新規組",19,26))*10,"")</f>
        <v>159120</v>
      </c>
    </row>
    <row r="11" spans="1:6" ht="22" customHeight="1" x14ac:dyDescent="0.2">
      <c r="A11" s="16">
        <v>46113</v>
      </c>
      <c r="B11" s="17">
        <v>279</v>
      </c>
      <c r="C11" s="17">
        <v>1022</v>
      </c>
      <c r="D11" s="17"/>
      <c r="E11" s="17"/>
      <c r="F11" s="18">
        <f>IFERROR((B11*$B$6+C11*$D$6+D11*$F$6+E11*IF($C$4="新規組",19,26))*10,"")</f>
        <v>125490</v>
      </c>
    </row>
    <row r="12" spans="1:6" ht="26.15" customHeight="1" x14ac:dyDescent="0.2">
      <c r="A12" s="36" t="s">
        <v>39</v>
      </c>
      <c r="B12" s="29"/>
      <c r="C12" s="10">
        <f>IFERROR(ROUND(AVERAGE(C9:C11),0),"")</f>
        <v>1016</v>
      </c>
      <c r="D12" s="10" t="str">
        <f>IFERROR(ROUND(AVERAGE(D9:D11),0),"")</f>
        <v/>
      </c>
      <c r="E12" s="10" t="str">
        <f>IFERROR(ROUND(AVERAGE(E9:E11),0),"")</f>
        <v/>
      </c>
      <c r="F12" s="19">
        <f>IFERROR(ROUND(AVERAGE(F9:F11),0),"")</f>
        <v>146980</v>
      </c>
    </row>
    <row r="13" spans="1:6" ht="10" customHeight="1" x14ac:dyDescent="0.2">
      <c r="A13" s="4"/>
      <c r="B13" s="4"/>
      <c r="C13" s="4"/>
      <c r="D13" s="4"/>
      <c r="E13" s="4"/>
      <c r="F13" s="4"/>
    </row>
    <row r="14" spans="1:6" ht="40" customHeight="1" x14ac:dyDescent="0.2">
      <c r="A14" s="35" t="s">
        <v>40</v>
      </c>
      <c r="B14" s="28"/>
      <c r="C14" s="28"/>
      <c r="D14" s="29"/>
      <c r="E14" s="33">
        <f>F12</f>
        <v>146980</v>
      </c>
      <c r="F14" s="29"/>
    </row>
    <row r="15" spans="1:6" ht="18" customHeight="1" x14ac:dyDescent="0.2">
      <c r="A15" s="34" t="s">
        <v>41</v>
      </c>
      <c r="B15" s="28"/>
      <c r="C15" s="28"/>
      <c r="D15" s="28"/>
      <c r="E15" s="28"/>
      <c r="F15" s="29"/>
    </row>
  </sheetData>
  <mergeCells count="9">
    <mergeCell ref="A15:F15"/>
    <mergeCell ref="A14:D14"/>
    <mergeCell ref="A12:B12"/>
    <mergeCell ref="A4:B4"/>
    <mergeCell ref="A2:F2"/>
    <mergeCell ref="E4:F4"/>
    <mergeCell ref="A1:F1"/>
    <mergeCell ref="C4:D4"/>
    <mergeCell ref="E14:F14"/>
  </mergeCells>
  <phoneticPr fontId="18"/>
  <dataValidations count="1">
    <dataValidation type="list" sqref="C4:D4" xr:uid="{00000000-0002-0000-0000-000000000000}">
      <formula1>"新規組,継続組"</formula1>
    </dataValidation>
  </dataValidation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38"/>
  <sheetViews>
    <sheetView showGridLines="0" topLeftCell="A2" workbookViewId="0">
      <selection activeCell="F13" sqref="F13"/>
    </sheetView>
  </sheetViews>
  <sheetFormatPr defaultRowHeight="13.5" customHeight="1" x14ac:dyDescent="0.2"/>
  <cols>
    <col min="1" max="1" width="14" customWidth="1"/>
    <col min="2" max="2" width="16" customWidth="1"/>
    <col min="3" max="3" width="10" customWidth="1"/>
    <col min="4" max="4" width="11" customWidth="1"/>
    <col min="5" max="5" width="13.81640625" customWidth="1"/>
    <col min="6" max="6" width="17.1796875" customWidth="1"/>
    <col min="7" max="11" width="14" customWidth="1"/>
    <col min="12" max="12" width="4.08984375" customWidth="1"/>
    <col min="13" max="13" width="0.81640625" customWidth="1"/>
  </cols>
  <sheetData>
    <row r="1" spans="1:13" ht="36" customHeight="1" x14ac:dyDescent="0.2">
      <c r="A1" s="41" t="s">
        <v>0</v>
      </c>
      <c r="B1" s="42"/>
      <c r="C1" s="42"/>
      <c r="D1" s="42"/>
      <c r="E1" s="42"/>
      <c r="F1" s="42"/>
      <c r="G1" s="42"/>
      <c r="H1" s="42"/>
      <c r="I1" s="42"/>
      <c r="J1" s="42"/>
      <c r="K1" s="43"/>
    </row>
    <row r="2" spans="1:13" ht="20.149999999999999" customHeight="1" x14ac:dyDescent="0.2">
      <c r="A2" s="38" t="s">
        <v>1</v>
      </c>
      <c r="B2" s="39"/>
      <c r="C2" s="39"/>
      <c r="D2" s="39"/>
      <c r="E2" s="39"/>
      <c r="F2" s="39"/>
      <c r="G2" s="39"/>
      <c r="H2" s="39"/>
      <c r="I2" s="39"/>
      <c r="J2" s="39"/>
      <c r="K2" s="40"/>
    </row>
    <row r="3" spans="1:13" ht="4" customHeight="1" x14ac:dyDescent="0.2">
      <c r="A3" s="1"/>
      <c r="B3" s="1"/>
      <c r="C3" s="1"/>
      <c r="D3" s="1"/>
      <c r="E3" s="1"/>
      <c r="F3" s="1"/>
      <c r="G3" s="1"/>
      <c r="H3" s="1"/>
      <c r="I3" s="1"/>
      <c r="J3" s="1"/>
      <c r="K3" s="1"/>
    </row>
    <row r="4" spans="1:13" ht="28" customHeight="1" x14ac:dyDescent="0.2">
      <c r="A4" s="56" t="s">
        <v>2</v>
      </c>
      <c r="B4" s="57"/>
      <c r="C4" s="58"/>
      <c r="D4" s="63">
        <f>STEP1_収入推計!E14</f>
        <v>146980</v>
      </c>
      <c r="E4" s="64"/>
      <c r="F4" s="44" t="s">
        <v>3</v>
      </c>
      <c r="G4" s="45"/>
      <c r="H4" s="45"/>
      <c r="I4" s="45"/>
      <c r="J4" s="45"/>
      <c r="K4" s="45"/>
      <c r="L4" s="26" cm="1">
        <f t="array" ref="L4">SUMPRODUCT(IFERROR(E10:E29*1,0))</f>
        <v>2.25</v>
      </c>
      <c r="M4">
        <f t="array" ref="M4">SUMPRODUCT(IFERROR(E10:E29*1,0))</f>
        <v>2.25</v>
      </c>
    </row>
    <row r="5" spans="1:13" ht="28" customHeight="1" x14ac:dyDescent="0.2">
      <c r="A5" s="56" t="s">
        <v>4</v>
      </c>
      <c r="B5" s="57"/>
      <c r="C5" s="58"/>
      <c r="D5" s="63">
        <f>IFERROR(ROUND(D4/1.165,0),"")</f>
        <v>126163</v>
      </c>
      <c r="E5" s="64"/>
      <c r="F5" s="46"/>
      <c r="G5" s="47"/>
      <c r="H5" s="47"/>
      <c r="I5" s="47"/>
      <c r="J5" s="47"/>
      <c r="K5" s="47"/>
      <c r="L5" s="26" cm="1">
        <f t="array" ref="L5">SUMPRODUCT(IFERROR(F10:F29*1,0))</f>
        <v>875000</v>
      </c>
      <c r="M5">
        <f t="array" ref="M5">SUMPRODUCT(IFERROR(F10:F29*1,0))</f>
        <v>875000</v>
      </c>
    </row>
    <row r="6" spans="1:13" ht="28" customHeight="1" x14ac:dyDescent="0.2">
      <c r="A6" s="56" t="s">
        <v>5</v>
      </c>
      <c r="B6" s="57"/>
      <c r="C6" s="58"/>
      <c r="D6" s="52">
        <v>40</v>
      </c>
      <c r="E6" s="53"/>
      <c r="F6" s="46" t="s">
        <v>46</v>
      </c>
      <c r="G6" s="47"/>
      <c r="H6" s="47"/>
      <c r="I6" s="47"/>
      <c r="J6" s="47"/>
      <c r="K6" s="47"/>
    </row>
    <row r="7" spans="1:13" ht="28" customHeight="1" x14ac:dyDescent="0.2">
      <c r="A7" s="56" t="s">
        <v>6</v>
      </c>
      <c r="B7" s="57"/>
      <c r="C7" s="58"/>
      <c r="D7" s="72" t="s">
        <v>7</v>
      </c>
      <c r="E7" s="73"/>
      <c r="F7" s="61" t="s">
        <v>8</v>
      </c>
      <c r="G7" s="62"/>
      <c r="H7" s="62"/>
      <c r="I7" s="62"/>
      <c r="J7" s="62"/>
      <c r="K7" s="62"/>
    </row>
    <row r="8" spans="1:13" ht="6" customHeight="1" x14ac:dyDescent="0.2">
      <c r="A8" s="4"/>
      <c r="B8" s="4"/>
      <c r="C8" s="4"/>
      <c r="D8" s="4"/>
      <c r="E8" s="4"/>
      <c r="F8" s="4"/>
      <c r="G8" s="4"/>
      <c r="H8" s="4"/>
      <c r="I8" s="4"/>
      <c r="J8" s="4"/>
      <c r="K8" s="4"/>
    </row>
    <row r="9" spans="1:13" ht="36" customHeight="1" x14ac:dyDescent="0.2">
      <c r="A9" s="5" t="s">
        <v>9</v>
      </c>
      <c r="B9" s="5" t="s">
        <v>10</v>
      </c>
      <c r="C9" s="5" t="s">
        <v>11</v>
      </c>
      <c r="D9" s="5" t="s">
        <v>12</v>
      </c>
      <c r="E9" s="5" t="s">
        <v>13</v>
      </c>
      <c r="F9" s="5" t="s">
        <v>14</v>
      </c>
      <c r="G9" s="11" t="s">
        <v>15</v>
      </c>
      <c r="H9" s="12" t="s">
        <v>16</v>
      </c>
      <c r="I9" s="12" t="s">
        <v>17</v>
      </c>
      <c r="J9" s="12" t="s">
        <v>18</v>
      </c>
      <c r="K9" s="6" t="s">
        <v>19</v>
      </c>
    </row>
    <row r="10" spans="1:13" ht="22" customHeight="1" x14ac:dyDescent="0.2">
      <c r="A10" s="7" t="s">
        <v>47</v>
      </c>
      <c r="B10" s="13"/>
      <c r="C10" s="14"/>
      <c r="D10" s="15">
        <v>40</v>
      </c>
      <c r="E10" s="25">
        <f t="shared" ref="E10:E29" si="0">IFERROR(IF(ISNUMBER(D10),MIN(ROUND(D10/$D$6,2),1),""),"—")</f>
        <v>1</v>
      </c>
      <c r="F10" s="17">
        <v>325000</v>
      </c>
      <c r="G10" s="18">
        <f>IFERROR(IF($D$7="手入力","",IF($D$7="均等割（常勤換算比例）",IF(ISNUMBER(E10),ROUND($D$5*E10/$L$4,0),""),IF($D$7="均等割(人数比例)",IF(A10&lt;&gt;"",ROUND($D$5/COUNTIF($A$10:$A$29,"&lt;&gt;"),0),""),IF($D$7="給与比例",IF(ISNUMBER(F10),ROUND($D$5*F10/$L$5,0),""),"")))),"")</f>
        <v>46861</v>
      </c>
      <c r="H10" s="21"/>
      <c r="I10" s="21">
        <v>16100</v>
      </c>
      <c r="J10" s="21">
        <f t="shared" ref="J10:J29" si="1">IF(ISNUMBER(H10),H10-IF(ISNUMBER(I10),I10,0),IF(ISNUMBER(G10),G10-IF(ISNUMBER(I10),I10,0),""))</f>
        <v>30761</v>
      </c>
      <c r="K10" s="18">
        <f t="shared" ref="K10:K29" si="2">IFERROR(IF(AND(ISNUMBER(F10),ISNUMBER(J10)),F10+IF(ISNUMBER(I10),I10,0)+J10,""),"—")</f>
        <v>371861</v>
      </c>
    </row>
    <row r="11" spans="1:13" ht="22" customHeight="1" x14ac:dyDescent="0.2">
      <c r="A11" s="7" t="s">
        <v>47</v>
      </c>
      <c r="B11" s="13"/>
      <c r="C11" s="14"/>
      <c r="D11" s="15">
        <v>30</v>
      </c>
      <c r="E11" s="25">
        <f t="shared" si="0"/>
        <v>0.75</v>
      </c>
      <c r="F11" s="17">
        <v>300000</v>
      </c>
      <c r="G11" s="18">
        <f t="shared" ref="G11:G12" si="3">IFERROR(IF($D$7="手入力","",IF($D$7="均等割（常勤換算比例）",IF(ISNUMBER(E11),ROUND($D$5*E11/$L$4,0),""),IF($D$7="均等割(人数比例)",IF(A11&lt;&gt;"",ROUND($D$5/COUNTIF($A$10:$A$29,"&lt;&gt;"),0),""),IF($D$7="給与比例",IF(ISNUMBER(F11),ROUND($D$5*F11/$L$5,0),""),"")))),"")</f>
        <v>43256</v>
      </c>
      <c r="H11" s="21"/>
      <c r="I11" s="21">
        <v>15000</v>
      </c>
      <c r="J11" s="21">
        <f t="shared" si="1"/>
        <v>28256</v>
      </c>
      <c r="K11" s="18">
        <f t="shared" si="2"/>
        <v>343256</v>
      </c>
    </row>
    <row r="12" spans="1:13" ht="22" customHeight="1" x14ac:dyDescent="0.2">
      <c r="A12" s="7" t="s">
        <v>47</v>
      </c>
      <c r="B12" s="13"/>
      <c r="C12" s="14"/>
      <c r="D12" s="15">
        <v>20</v>
      </c>
      <c r="E12" s="25">
        <f t="shared" si="0"/>
        <v>0.5</v>
      </c>
      <c r="F12" s="17">
        <v>250000</v>
      </c>
      <c r="G12" s="18">
        <f t="shared" si="3"/>
        <v>36047</v>
      </c>
      <c r="H12" s="21"/>
      <c r="I12" s="21">
        <v>15000</v>
      </c>
      <c r="J12" s="21">
        <f t="shared" si="1"/>
        <v>21047</v>
      </c>
      <c r="K12" s="18">
        <f t="shared" si="2"/>
        <v>286047</v>
      </c>
    </row>
    <row r="13" spans="1:13" ht="22" customHeight="1" x14ac:dyDescent="0.2">
      <c r="A13" s="9"/>
      <c r="B13" s="13"/>
      <c r="C13" s="14"/>
      <c r="D13" s="15"/>
      <c r="E13" s="18" t="str">
        <f t="shared" si="0"/>
        <v/>
      </c>
      <c r="F13" s="17"/>
      <c r="G13" s="18" t="str">
        <f>IFERROR(IF($D$7="手入力","",IF($D$7="均等割（常勤換算比例）",IF(ISNUMBER(E13),ROUND($D$5*E13/$L$4,0),""),IF($D$7="均等割(人数比例)",IF(A13&lt;&gt;"",ROUND($D$5/COUNTIF($A$10:$A$29,"&lt;&gt;"),0),""),IF($D$7="給与比例",IF(ISNUMBER(F13),ROUND($D$5*F13/$L$5,0),""),"")))),"")</f>
        <v/>
      </c>
      <c r="H13" s="21"/>
      <c r="I13" s="21"/>
      <c r="J13" s="21" t="str">
        <f t="shared" si="1"/>
        <v/>
      </c>
      <c r="K13" s="18" t="str">
        <f t="shared" si="2"/>
        <v/>
      </c>
    </row>
    <row r="14" spans="1:13" ht="22" customHeight="1" x14ac:dyDescent="0.2">
      <c r="A14" s="7"/>
      <c r="B14" s="13"/>
      <c r="C14" s="14"/>
      <c r="D14" s="15"/>
      <c r="E14" s="18" t="str">
        <f t="shared" si="0"/>
        <v/>
      </c>
      <c r="F14" s="17"/>
      <c r="G14" s="18" t="str">
        <f>IFERROR(IF($D$7="手入力","",IF($D$7="均等割（常勤換算比例）",IF(ISNUMBER(E14),ROUND($D$5*E14/$L$4,0),""),IF($D$7="均等割(人数比例)",IF(A14&lt;&gt;"",ROUND($D$5/COUNTIF($A$10:$A$29,"&lt;&gt;"),0),""),IF($D$7="給与比例",IF(ISNUMBER(F14),ROUND($D$5*F14/$L$5,0),""),"")))),"")</f>
        <v/>
      </c>
      <c r="H14" s="21"/>
      <c r="I14" s="21"/>
      <c r="J14" s="21" t="str">
        <f t="shared" si="1"/>
        <v/>
      </c>
      <c r="K14" s="18" t="str">
        <f t="shared" si="2"/>
        <v/>
      </c>
    </row>
    <row r="15" spans="1:13" ht="22" customHeight="1" x14ac:dyDescent="0.2">
      <c r="A15" s="9"/>
      <c r="B15" s="13"/>
      <c r="C15" s="14"/>
      <c r="D15" s="15"/>
      <c r="E15" s="18" t="str">
        <f t="shared" si="0"/>
        <v/>
      </c>
      <c r="F15" s="17"/>
      <c r="G15" s="18" t="str">
        <f t="shared" ref="G15:G29" si="4">IFERROR(IF($D$7="手動入力","",IF($D$7="均等割（常勤換算比例）",IF(ISNUMBER(E15),ROUND($D$5*E15/$L$4,0),""),IF(ISNUMBER(F15),ROUND($D$5*F15/$L$5,0),""))),"")</f>
        <v/>
      </c>
      <c r="H15" s="21"/>
      <c r="I15" s="21"/>
      <c r="J15" s="21" t="str">
        <f t="shared" si="1"/>
        <v/>
      </c>
      <c r="K15" s="18" t="str">
        <f t="shared" si="2"/>
        <v/>
      </c>
    </row>
    <row r="16" spans="1:13" ht="22" customHeight="1" x14ac:dyDescent="0.2">
      <c r="A16" s="7"/>
      <c r="B16" s="13"/>
      <c r="C16" s="14"/>
      <c r="D16" s="15"/>
      <c r="E16" s="18" t="str">
        <f t="shared" si="0"/>
        <v/>
      </c>
      <c r="F16" s="17"/>
      <c r="G16" s="18" t="str">
        <f t="shared" si="4"/>
        <v/>
      </c>
      <c r="H16" s="21"/>
      <c r="I16" s="21"/>
      <c r="J16" s="21" t="str">
        <f t="shared" si="1"/>
        <v/>
      </c>
      <c r="K16" s="18" t="str">
        <f t="shared" si="2"/>
        <v/>
      </c>
    </row>
    <row r="17" spans="1:12" ht="22" customHeight="1" x14ac:dyDescent="0.2">
      <c r="A17" s="9"/>
      <c r="B17" s="13"/>
      <c r="C17" s="14"/>
      <c r="D17" s="15"/>
      <c r="E17" s="18" t="str">
        <f t="shared" si="0"/>
        <v/>
      </c>
      <c r="F17" s="17"/>
      <c r="G17" s="18" t="str">
        <f t="shared" si="4"/>
        <v/>
      </c>
      <c r="H17" s="21"/>
      <c r="I17" s="21"/>
      <c r="J17" s="21" t="str">
        <f t="shared" si="1"/>
        <v/>
      </c>
      <c r="K17" s="18" t="str">
        <f t="shared" si="2"/>
        <v/>
      </c>
    </row>
    <row r="18" spans="1:12" ht="22" customHeight="1" x14ac:dyDescent="0.2">
      <c r="A18" s="7"/>
      <c r="B18" s="13"/>
      <c r="C18" s="14"/>
      <c r="D18" s="15"/>
      <c r="E18" s="18" t="str">
        <f t="shared" si="0"/>
        <v/>
      </c>
      <c r="F18" s="17"/>
      <c r="G18" s="18" t="str">
        <f t="shared" si="4"/>
        <v/>
      </c>
      <c r="H18" s="21"/>
      <c r="I18" s="21"/>
      <c r="J18" s="21" t="str">
        <f t="shared" si="1"/>
        <v/>
      </c>
      <c r="K18" s="18" t="str">
        <f t="shared" si="2"/>
        <v/>
      </c>
    </row>
    <row r="19" spans="1:12" ht="22" customHeight="1" x14ac:dyDescent="0.2">
      <c r="A19" s="9"/>
      <c r="B19" s="13"/>
      <c r="C19" s="14"/>
      <c r="D19" s="15"/>
      <c r="E19" s="18" t="str">
        <f t="shared" si="0"/>
        <v/>
      </c>
      <c r="F19" s="17"/>
      <c r="G19" s="18" t="str">
        <f t="shared" si="4"/>
        <v/>
      </c>
      <c r="H19" s="21"/>
      <c r="I19" s="21"/>
      <c r="J19" s="21" t="str">
        <f t="shared" si="1"/>
        <v/>
      </c>
      <c r="K19" s="18" t="str">
        <f t="shared" si="2"/>
        <v/>
      </c>
    </row>
    <row r="20" spans="1:12" ht="22" customHeight="1" x14ac:dyDescent="0.2">
      <c r="A20" s="7"/>
      <c r="B20" s="13"/>
      <c r="C20" s="14"/>
      <c r="D20" s="15"/>
      <c r="E20" s="18" t="str">
        <f t="shared" si="0"/>
        <v/>
      </c>
      <c r="F20" s="17"/>
      <c r="G20" s="18" t="str">
        <f t="shared" si="4"/>
        <v/>
      </c>
      <c r="H20" s="21"/>
      <c r="I20" s="21"/>
      <c r="J20" s="21" t="str">
        <f t="shared" si="1"/>
        <v/>
      </c>
      <c r="K20" s="18" t="str">
        <f t="shared" si="2"/>
        <v/>
      </c>
    </row>
    <row r="21" spans="1:12" ht="22" customHeight="1" x14ac:dyDescent="0.2">
      <c r="A21" s="9"/>
      <c r="B21" s="13"/>
      <c r="C21" s="14"/>
      <c r="D21" s="15"/>
      <c r="E21" s="18" t="str">
        <f t="shared" si="0"/>
        <v/>
      </c>
      <c r="F21" s="17"/>
      <c r="G21" s="18" t="str">
        <f t="shared" si="4"/>
        <v/>
      </c>
      <c r="H21" s="21"/>
      <c r="I21" s="21"/>
      <c r="J21" s="21" t="str">
        <f t="shared" si="1"/>
        <v/>
      </c>
      <c r="K21" s="18" t="str">
        <f t="shared" si="2"/>
        <v/>
      </c>
    </row>
    <row r="22" spans="1:12" ht="22" customHeight="1" x14ac:dyDescent="0.2">
      <c r="A22" s="7"/>
      <c r="B22" s="13"/>
      <c r="C22" s="14"/>
      <c r="D22" s="15"/>
      <c r="E22" s="18" t="str">
        <f t="shared" si="0"/>
        <v/>
      </c>
      <c r="F22" s="17"/>
      <c r="G22" s="18" t="str">
        <f t="shared" si="4"/>
        <v/>
      </c>
      <c r="H22" s="21"/>
      <c r="I22" s="21"/>
      <c r="J22" s="21" t="str">
        <f t="shared" si="1"/>
        <v/>
      </c>
      <c r="K22" s="18" t="str">
        <f t="shared" si="2"/>
        <v/>
      </c>
    </row>
    <row r="23" spans="1:12" ht="22" customHeight="1" x14ac:dyDescent="0.2">
      <c r="A23" s="9"/>
      <c r="B23" s="13"/>
      <c r="C23" s="14"/>
      <c r="D23" s="15"/>
      <c r="E23" s="18" t="str">
        <f t="shared" si="0"/>
        <v/>
      </c>
      <c r="F23" s="17"/>
      <c r="G23" s="18" t="str">
        <f t="shared" si="4"/>
        <v/>
      </c>
      <c r="H23" s="21"/>
      <c r="I23" s="21"/>
      <c r="J23" s="21" t="str">
        <f t="shared" si="1"/>
        <v/>
      </c>
      <c r="K23" s="18" t="str">
        <f t="shared" si="2"/>
        <v/>
      </c>
    </row>
    <row r="24" spans="1:12" ht="22" customHeight="1" x14ac:dyDescent="0.2">
      <c r="A24" s="7"/>
      <c r="B24" s="13"/>
      <c r="C24" s="14"/>
      <c r="D24" s="15"/>
      <c r="E24" s="18" t="str">
        <f t="shared" si="0"/>
        <v/>
      </c>
      <c r="F24" s="17"/>
      <c r="G24" s="18" t="str">
        <f t="shared" si="4"/>
        <v/>
      </c>
      <c r="H24" s="21"/>
      <c r="I24" s="21"/>
      <c r="J24" s="21" t="str">
        <f t="shared" si="1"/>
        <v/>
      </c>
      <c r="K24" s="18" t="str">
        <f t="shared" si="2"/>
        <v/>
      </c>
    </row>
    <row r="25" spans="1:12" ht="22" customHeight="1" x14ac:dyDescent="0.2">
      <c r="A25" s="9"/>
      <c r="B25" s="13"/>
      <c r="C25" s="14"/>
      <c r="D25" s="15"/>
      <c r="E25" s="18" t="str">
        <f t="shared" si="0"/>
        <v/>
      </c>
      <c r="F25" s="17"/>
      <c r="G25" s="18" t="str">
        <f t="shared" si="4"/>
        <v/>
      </c>
      <c r="H25" s="21"/>
      <c r="I25" s="21"/>
      <c r="J25" s="21" t="str">
        <f t="shared" si="1"/>
        <v/>
      </c>
      <c r="K25" s="18" t="str">
        <f t="shared" si="2"/>
        <v/>
      </c>
    </row>
    <row r="26" spans="1:12" ht="22" customHeight="1" x14ac:dyDescent="0.2">
      <c r="A26" s="7"/>
      <c r="B26" s="13"/>
      <c r="C26" s="14"/>
      <c r="D26" s="15"/>
      <c r="E26" s="18" t="str">
        <f t="shared" si="0"/>
        <v/>
      </c>
      <c r="F26" s="17"/>
      <c r="G26" s="18" t="str">
        <f t="shared" si="4"/>
        <v/>
      </c>
      <c r="H26" s="21"/>
      <c r="I26" s="21"/>
      <c r="J26" s="21" t="str">
        <f t="shared" si="1"/>
        <v/>
      </c>
      <c r="K26" s="18" t="str">
        <f t="shared" si="2"/>
        <v/>
      </c>
    </row>
    <row r="27" spans="1:12" ht="22" customHeight="1" x14ac:dyDescent="0.2">
      <c r="A27" s="9"/>
      <c r="B27" s="13"/>
      <c r="C27" s="14"/>
      <c r="D27" s="15"/>
      <c r="E27" s="18" t="str">
        <f t="shared" si="0"/>
        <v/>
      </c>
      <c r="F27" s="17"/>
      <c r="G27" s="18" t="str">
        <f t="shared" si="4"/>
        <v/>
      </c>
      <c r="H27" s="21"/>
      <c r="I27" s="21"/>
      <c r="J27" s="21" t="str">
        <f t="shared" si="1"/>
        <v/>
      </c>
      <c r="K27" s="18" t="str">
        <f t="shared" si="2"/>
        <v/>
      </c>
    </row>
    <row r="28" spans="1:12" ht="22" customHeight="1" x14ac:dyDescent="0.2">
      <c r="A28" s="7"/>
      <c r="B28" s="13"/>
      <c r="C28" s="14"/>
      <c r="D28" s="15"/>
      <c r="E28" s="18" t="str">
        <f t="shared" si="0"/>
        <v/>
      </c>
      <c r="F28" s="17"/>
      <c r="G28" s="18" t="str">
        <f t="shared" si="4"/>
        <v/>
      </c>
      <c r="H28" s="21"/>
      <c r="I28" s="21"/>
      <c r="J28" s="21" t="str">
        <f t="shared" si="1"/>
        <v/>
      </c>
      <c r="K28" s="18" t="str">
        <f t="shared" si="2"/>
        <v/>
      </c>
    </row>
    <row r="29" spans="1:12" ht="22" customHeight="1" x14ac:dyDescent="0.2">
      <c r="A29" s="9"/>
      <c r="B29" s="13"/>
      <c r="C29" s="14"/>
      <c r="D29" s="15"/>
      <c r="E29" s="18" t="str">
        <f t="shared" si="0"/>
        <v/>
      </c>
      <c r="F29" s="17"/>
      <c r="G29" s="18" t="str">
        <f t="shared" si="4"/>
        <v/>
      </c>
      <c r="H29" s="21"/>
      <c r="I29" s="21"/>
      <c r="J29" s="21" t="str">
        <f t="shared" si="1"/>
        <v/>
      </c>
      <c r="K29" s="18" t="str">
        <f t="shared" si="2"/>
        <v/>
      </c>
    </row>
    <row r="30" spans="1:12" ht="22" customHeight="1" x14ac:dyDescent="0.2">
      <c r="A30" s="23" t="s">
        <v>45</v>
      </c>
      <c r="B30" s="22"/>
      <c r="C30" s="22"/>
      <c r="D30" s="22"/>
      <c r="E30" s="22"/>
      <c r="F30" s="22"/>
      <c r="G30" s="24">
        <f>SUM(G10:G29)</f>
        <v>126164</v>
      </c>
      <c r="H30" s="24">
        <f t="shared" ref="H30:K30" si="5">SUM(H10:H29)</f>
        <v>0</v>
      </c>
      <c r="I30" s="24">
        <f t="shared" si="5"/>
        <v>46100</v>
      </c>
      <c r="J30" s="24">
        <f>SUM(J10:J29)</f>
        <v>80064</v>
      </c>
      <c r="K30" s="24">
        <f t="shared" si="5"/>
        <v>1001164</v>
      </c>
    </row>
    <row r="31" spans="1:12" ht="8.15" customHeight="1" x14ac:dyDescent="0.2">
      <c r="A31" s="4"/>
      <c r="B31" s="4"/>
      <c r="C31" s="4"/>
      <c r="D31" s="4"/>
      <c r="E31" s="20"/>
      <c r="F31" s="20"/>
      <c r="G31" s="20"/>
      <c r="H31" s="20"/>
      <c r="I31" s="20"/>
      <c r="J31" s="20"/>
      <c r="K31" s="20"/>
    </row>
    <row r="32" spans="1:12" ht="28" customHeight="1" x14ac:dyDescent="0.2">
      <c r="A32" s="56" t="s">
        <v>20</v>
      </c>
      <c r="B32" s="57"/>
      <c r="C32" s="58"/>
      <c r="D32" s="48">
        <f>SUMPRODUCT(IFERROR(J10:J29*1,0))+SUMPRODUCT(IFERROR(I10:I29*1,0))</f>
        <v>0</v>
      </c>
      <c r="E32" s="49"/>
      <c r="F32" s="54"/>
      <c r="G32" s="55"/>
      <c r="H32" s="55"/>
      <c r="I32" s="55"/>
      <c r="J32" s="55"/>
      <c r="K32" s="55"/>
      <c r="L32" s="55"/>
    </row>
    <row r="33" spans="1:12" ht="28" customHeight="1" x14ac:dyDescent="0.2">
      <c r="A33" s="56" t="s">
        <v>21</v>
      </c>
      <c r="B33" s="57"/>
      <c r="C33" s="58"/>
      <c r="D33" s="48">
        <f>ROUND(D32*0.165,0)</f>
        <v>0</v>
      </c>
      <c r="E33" s="49"/>
      <c r="F33" s="54"/>
      <c r="G33" s="55"/>
      <c r="H33" s="55"/>
      <c r="I33" s="55"/>
      <c r="J33" s="55"/>
      <c r="K33" s="55"/>
      <c r="L33" s="55"/>
    </row>
    <row r="34" spans="1:12" ht="28" customHeight="1" x14ac:dyDescent="0.2">
      <c r="A34" s="69" t="s">
        <v>22</v>
      </c>
      <c r="B34" s="70"/>
      <c r="C34" s="71"/>
      <c r="D34" s="67">
        <f>D32+D33</f>
        <v>0</v>
      </c>
      <c r="E34" s="68"/>
      <c r="F34" s="65"/>
      <c r="G34" s="66"/>
      <c r="H34" s="66"/>
      <c r="I34" s="66"/>
      <c r="J34" s="66"/>
      <c r="K34" s="66"/>
      <c r="L34" s="66"/>
    </row>
    <row r="35" spans="1:12" ht="28" customHeight="1" x14ac:dyDescent="0.2">
      <c r="A35" s="56" t="s">
        <v>2</v>
      </c>
      <c r="B35" s="57"/>
      <c r="C35" s="58"/>
      <c r="D35" s="48">
        <f>D4</f>
        <v>146980</v>
      </c>
      <c r="E35" s="49"/>
      <c r="F35" s="54"/>
      <c r="G35" s="55"/>
      <c r="H35" s="55"/>
      <c r="I35" s="55"/>
      <c r="J35" s="55"/>
      <c r="K35" s="55"/>
      <c r="L35" s="55"/>
    </row>
    <row r="36" spans="1:12" ht="28" customHeight="1" x14ac:dyDescent="0.2">
      <c r="A36" s="56" t="s">
        <v>23</v>
      </c>
      <c r="B36" s="57"/>
      <c r="C36" s="58"/>
      <c r="D36" s="48">
        <f>D34-D35</f>
        <v>-146980</v>
      </c>
      <c r="E36" s="49"/>
      <c r="F36" s="59"/>
      <c r="G36" s="60"/>
      <c r="H36" s="60"/>
      <c r="I36" s="60"/>
      <c r="J36" s="60"/>
      <c r="K36" s="60"/>
      <c r="L36" s="60"/>
    </row>
    <row r="37" spans="1:12" ht="6" customHeight="1" x14ac:dyDescent="0.2">
      <c r="A37" s="4"/>
      <c r="B37" s="4"/>
      <c r="C37" s="4"/>
      <c r="D37" s="4"/>
      <c r="E37" s="4"/>
      <c r="F37" s="4"/>
      <c r="G37" s="4"/>
      <c r="H37" s="4"/>
      <c r="I37" s="4"/>
      <c r="J37" s="4"/>
      <c r="K37" s="4"/>
    </row>
    <row r="38" spans="1:12" ht="18" customHeight="1" x14ac:dyDescent="0.2">
      <c r="A38" s="50" t="s">
        <v>24</v>
      </c>
      <c r="B38" s="51"/>
      <c r="C38" s="51"/>
      <c r="D38" s="51"/>
      <c r="E38" s="51"/>
      <c r="F38" s="51"/>
      <c r="G38" s="51"/>
      <c r="H38" s="51"/>
      <c r="I38" s="51"/>
      <c r="J38" s="51"/>
      <c r="K38" s="51"/>
      <c r="L38" s="51"/>
    </row>
  </sheetData>
  <mergeCells count="30">
    <mergeCell ref="A34:C34"/>
    <mergeCell ref="A5:C5"/>
    <mergeCell ref="A33:C33"/>
    <mergeCell ref="D33:E33"/>
    <mergeCell ref="A4:C4"/>
    <mergeCell ref="D7:E7"/>
    <mergeCell ref="A32:C32"/>
    <mergeCell ref="D35:E35"/>
    <mergeCell ref="A38:L38"/>
    <mergeCell ref="D32:E32"/>
    <mergeCell ref="D6:E6"/>
    <mergeCell ref="F35:L35"/>
    <mergeCell ref="A36:C36"/>
    <mergeCell ref="A35:C35"/>
    <mergeCell ref="F36:L36"/>
    <mergeCell ref="F7:K7"/>
    <mergeCell ref="F34:L34"/>
    <mergeCell ref="F33:L33"/>
    <mergeCell ref="D34:E34"/>
    <mergeCell ref="F32:L32"/>
    <mergeCell ref="A6:C6"/>
    <mergeCell ref="A7:C7"/>
    <mergeCell ref="D36:E36"/>
    <mergeCell ref="A2:K2"/>
    <mergeCell ref="A1:K1"/>
    <mergeCell ref="F4:K4"/>
    <mergeCell ref="F5:K5"/>
    <mergeCell ref="F6:K6"/>
    <mergeCell ref="D4:E4"/>
    <mergeCell ref="D5:E5"/>
  </mergeCells>
  <phoneticPr fontId="18"/>
  <dataValidations count="3">
    <dataValidation type="list" allowBlank="1" sqref="B10:B29" xr:uid="{00000000-0002-0000-0100-000000000000}">
      <formula1>"看護師・准看護師,保健師・助産師,薬剤師,医療技術職,看護補助者,事務職員,40歳未満勤務医,歯科衛生士,その他"</formula1>
    </dataValidation>
    <dataValidation type="list" allowBlank="1" sqref="C10:C29" xr:uid="{00000000-0002-0000-0100-000001000000}">
      <formula1>"常勤,非常勤"</formula1>
    </dataValidation>
    <dataValidation type="list" sqref="D7:E7" xr:uid="{00000000-0002-0000-0100-000002000000}">
      <formula1>"給与比例,均等割(人数比例),均等割（常勤換算比例）,手入力"</formula1>
    </dataValidation>
  </dataValidation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5"/>
  <sheetViews>
    <sheetView showGridLines="0" topLeftCell="A4" workbookViewId="0">
      <selection activeCell="C11" sqref="C11"/>
    </sheetView>
  </sheetViews>
  <sheetFormatPr defaultRowHeight="13" x14ac:dyDescent="0.2"/>
  <cols>
    <col min="1" max="1" width="14" customWidth="1"/>
    <col min="2" max="3" width="12" customWidth="1"/>
    <col min="4" max="4" width="14" customWidth="1"/>
    <col min="5" max="5" width="16" customWidth="1"/>
    <col min="6" max="6" width="18" customWidth="1"/>
  </cols>
  <sheetData>
    <row r="1" spans="1:6" ht="36" customHeight="1" x14ac:dyDescent="0.2">
      <c r="A1" s="31" t="s">
        <v>25</v>
      </c>
      <c r="B1" s="28"/>
      <c r="C1" s="28"/>
      <c r="D1" s="28"/>
      <c r="E1" s="28"/>
      <c r="F1" s="29"/>
    </row>
    <row r="2" spans="1:6" ht="20.149999999999999" customHeight="1" x14ac:dyDescent="0.2">
      <c r="A2" s="27" t="s">
        <v>26</v>
      </c>
      <c r="B2" s="28"/>
      <c r="C2" s="28"/>
      <c r="D2" s="28"/>
      <c r="E2" s="28"/>
      <c r="F2" s="29"/>
    </row>
    <row r="3" spans="1:6" ht="6" customHeight="1" x14ac:dyDescent="0.2">
      <c r="A3" s="1"/>
      <c r="B3" s="1"/>
      <c r="C3" s="1"/>
      <c r="D3" s="1"/>
      <c r="E3" s="1"/>
      <c r="F3" s="1"/>
    </row>
    <row r="4" spans="1:6" ht="28" customHeight="1" x14ac:dyDescent="0.2">
      <c r="A4" s="37" t="s">
        <v>27</v>
      </c>
      <c r="B4" s="29"/>
      <c r="C4" s="32" t="s">
        <v>42</v>
      </c>
      <c r="D4" s="29"/>
      <c r="E4" s="30" t="s">
        <v>29</v>
      </c>
      <c r="F4" s="29"/>
    </row>
    <row r="5" spans="1:6" ht="6" customHeight="1" x14ac:dyDescent="0.2">
      <c r="A5" s="1"/>
      <c r="B5" s="1"/>
      <c r="C5" s="1"/>
      <c r="D5" s="1"/>
      <c r="E5" s="1"/>
      <c r="F5" s="1"/>
    </row>
    <row r="6" spans="1:6" ht="24" customHeight="1" x14ac:dyDescent="0.2">
      <c r="A6" s="2" t="s">
        <v>30</v>
      </c>
      <c r="B6" s="3">
        <f>IF(C4="新規組",17,23)</f>
        <v>17</v>
      </c>
      <c r="C6" s="2" t="s">
        <v>31</v>
      </c>
      <c r="D6" s="3">
        <f>IF(C4="新規組",4,6)</f>
        <v>4</v>
      </c>
      <c r="E6" s="2" t="s">
        <v>32</v>
      </c>
      <c r="F6" s="3">
        <f>IF(C4="新規組",79,107)</f>
        <v>79</v>
      </c>
    </row>
    <row r="7" spans="1:6" ht="8.15" customHeight="1" x14ac:dyDescent="0.2">
      <c r="A7" s="4"/>
      <c r="B7" s="4"/>
      <c r="C7" s="4"/>
      <c r="D7" s="4"/>
      <c r="E7" s="4"/>
      <c r="F7" s="4"/>
    </row>
    <row r="8" spans="1:6" ht="32.15" customHeight="1" x14ac:dyDescent="0.2">
      <c r="A8" s="5" t="s">
        <v>33</v>
      </c>
      <c r="B8" s="5" t="s">
        <v>34</v>
      </c>
      <c r="C8" s="5" t="s">
        <v>35</v>
      </c>
      <c r="D8" s="5" t="s">
        <v>36</v>
      </c>
      <c r="E8" s="5" t="s">
        <v>37</v>
      </c>
      <c r="F8" s="6" t="s">
        <v>38</v>
      </c>
    </row>
    <row r="9" spans="1:6" ht="22" customHeight="1" x14ac:dyDescent="0.2">
      <c r="A9" s="16">
        <v>46082</v>
      </c>
      <c r="B9" s="8">
        <v>300</v>
      </c>
      <c r="C9" s="8">
        <v>2000</v>
      </c>
      <c r="D9" s="8">
        <v>0</v>
      </c>
      <c r="E9" s="17">
        <v>0</v>
      </c>
      <c r="F9" s="18">
        <f>IFERROR((B9*$B$6+C9*$D$6+D9*$F$6+E9*IF($C$4="新規組",19,26))*10,"")</f>
        <v>131000</v>
      </c>
    </row>
    <row r="10" spans="1:6" ht="22" customHeight="1" x14ac:dyDescent="0.2">
      <c r="A10" s="16">
        <v>46113</v>
      </c>
      <c r="B10" s="8">
        <v>250</v>
      </c>
      <c r="C10" s="8">
        <v>2200</v>
      </c>
      <c r="D10" s="8">
        <v>0</v>
      </c>
      <c r="E10" s="17">
        <v>0</v>
      </c>
      <c r="F10" s="18">
        <f>IFERROR((B10*$B$6+C10*$D$6+D10*$F$6+E10*IF($C$4="新規組",19,26))*10,"")</f>
        <v>130500</v>
      </c>
    </row>
    <row r="11" spans="1:6" ht="22" customHeight="1" x14ac:dyDescent="0.2">
      <c r="A11" s="16">
        <v>46143</v>
      </c>
      <c r="B11" s="8">
        <v>280</v>
      </c>
      <c r="C11" s="8">
        <v>1850</v>
      </c>
      <c r="D11" s="8">
        <v>0</v>
      </c>
      <c r="E11" s="17">
        <v>0</v>
      </c>
      <c r="F11" s="18">
        <f>IFERROR((B11*$B$6+C11*$D$6+D11*$F$6+E11*IF($C$4="新規組",19,26))*10,"")</f>
        <v>121600</v>
      </c>
    </row>
    <row r="12" spans="1:6" ht="26.15" customHeight="1" x14ac:dyDescent="0.2">
      <c r="A12" s="36" t="s">
        <v>39</v>
      </c>
      <c r="B12" s="29"/>
      <c r="C12" s="10">
        <f>IFERROR(ROUND(AVERAGE(C9:C11),0),"")</f>
        <v>2017</v>
      </c>
      <c r="D12" s="10">
        <f>IFERROR(ROUND(AVERAGE(D9:D11),0),"")</f>
        <v>0</v>
      </c>
      <c r="E12" s="18">
        <f>IFERROR(ROUND(AVERAGE(E9:E11),0),"")</f>
        <v>0</v>
      </c>
      <c r="F12" s="19">
        <f>IFERROR(ROUND(AVERAGE(F9:F11),0),"")</f>
        <v>127700</v>
      </c>
    </row>
    <row r="13" spans="1:6" ht="10" customHeight="1" x14ac:dyDescent="0.2">
      <c r="A13" s="4"/>
      <c r="B13" s="4"/>
      <c r="C13" s="4"/>
      <c r="D13" s="4"/>
      <c r="E13" s="20"/>
      <c r="F13" s="20"/>
    </row>
    <row r="14" spans="1:6" ht="40" customHeight="1" x14ac:dyDescent="0.2">
      <c r="A14" s="35" t="s">
        <v>40</v>
      </c>
      <c r="B14" s="28"/>
      <c r="C14" s="28"/>
      <c r="D14" s="29"/>
      <c r="E14" s="33">
        <f>F12</f>
        <v>127700</v>
      </c>
      <c r="F14" s="29"/>
    </row>
    <row r="15" spans="1:6" ht="18" customHeight="1" x14ac:dyDescent="0.2">
      <c r="A15" s="34" t="s">
        <v>41</v>
      </c>
      <c r="B15" s="28"/>
      <c r="C15" s="28"/>
      <c r="D15" s="28"/>
      <c r="E15" s="28"/>
      <c r="F15" s="29"/>
    </row>
  </sheetData>
  <mergeCells count="9">
    <mergeCell ref="A15:F15"/>
    <mergeCell ref="A14:D14"/>
    <mergeCell ref="A12:B12"/>
    <mergeCell ref="A4:B4"/>
    <mergeCell ref="A2:F2"/>
    <mergeCell ref="E4:F4"/>
    <mergeCell ref="A1:F1"/>
    <mergeCell ref="C4:D4"/>
    <mergeCell ref="E14:F14"/>
  </mergeCells>
  <phoneticPr fontId="18"/>
  <dataValidations count="1">
    <dataValidation type="list" sqref="C4:D4" xr:uid="{00000000-0002-0000-0300-000000000000}">
      <formula1>"新規組,継続組"</formula1>
    </dataValidation>
  </dataValidation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L38"/>
  <sheetViews>
    <sheetView showGridLines="0" topLeftCell="A4" workbookViewId="0">
      <selection activeCell="A12" sqref="A12"/>
    </sheetView>
  </sheetViews>
  <sheetFormatPr defaultRowHeight="13" x14ac:dyDescent="0.2"/>
  <cols>
    <col min="1" max="1" width="14" customWidth="1"/>
    <col min="2" max="2" width="16" customWidth="1"/>
    <col min="3" max="3" width="10" customWidth="1"/>
    <col min="4" max="5" width="11" customWidth="1"/>
    <col min="6" max="6" width="15.7265625" bestFit="1" customWidth="1"/>
    <col min="7" max="10" width="14" customWidth="1"/>
    <col min="11" max="11" width="8.453125" customWidth="1"/>
    <col min="12" max="12" width="0.90625" customWidth="1"/>
  </cols>
  <sheetData>
    <row r="1" spans="1:12" ht="36" customHeight="1" x14ac:dyDescent="0.2">
      <c r="A1" s="41" t="s">
        <v>0</v>
      </c>
      <c r="B1" s="42"/>
      <c r="C1" s="42"/>
      <c r="D1" s="42"/>
      <c r="E1" s="42"/>
      <c r="F1" s="42"/>
      <c r="G1" s="42"/>
      <c r="H1" s="42"/>
      <c r="I1" s="42"/>
      <c r="J1" s="42"/>
      <c r="K1" s="43"/>
    </row>
    <row r="2" spans="1:12" ht="20.149999999999999" customHeight="1" x14ac:dyDescent="0.2">
      <c r="A2" s="38" t="s">
        <v>1</v>
      </c>
      <c r="B2" s="39"/>
      <c r="C2" s="39"/>
      <c r="D2" s="39"/>
      <c r="E2" s="39"/>
      <c r="F2" s="39"/>
      <c r="G2" s="39"/>
      <c r="H2" s="39"/>
      <c r="I2" s="39"/>
      <c r="J2" s="39"/>
      <c r="K2" s="40"/>
    </row>
    <row r="3" spans="1:12" ht="4" customHeight="1" x14ac:dyDescent="0.2">
      <c r="A3" s="1"/>
      <c r="B3" s="1"/>
      <c r="C3" s="1"/>
      <c r="D3" s="1"/>
      <c r="E3" s="1"/>
      <c r="F3" s="1"/>
      <c r="G3" s="1"/>
      <c r="H3" s="1"/>
      <c r="I3" s="1"/>
      <c r="J3" s="1"/>
      <c r="K3" s="1"/>
    </row>
    <row r="4" spans="1:12" ht="28" customHeight="1" x14ac:dyDescent="0.2">
      <c r="A4" s="56" t="s">
        <v>2</v>
      </c>
      <c r="B4" s="57"/>
      <c r="C4" s="58"/>
      <c r="D4" s="63">
        <f>STEP1_入力例!E14</f>
        <v>127700</v>
      </c>
      <c r="E4" s="64"/>
      <c r="F4" s="44" t="s">
        <v>3</v>
      </c>
      <c r="G4" s="45"/>
      <c r="H4" s="45"/>
      <c r="I4" s="45"/>
      <c r="J4" s="45"/>
      <c r="K4" s="45"/>
      <c r="L4" s="26" cm="1">
        <f t="array" ref="L4">SUMPRODUCT(IFERROR(E10:E29*1,0))</f>
        <v>2.25</v>
      </c>
    </row>
    <row r="5" spans="1:12" ht="28" customHeight="1" x14ac:dyDescent="0.2">
      <c r="A5" s="56" t="s">
        <v>4</v>
      </c>
      <c r="B5" s="57"/>
      <c r="C5" s="58"/>
      <c r="D5" s="63">
        <f>IFERROR(ROUND(D4/1.165,0),"")</f>
        <v>109614</v>
      </c>
      <c r="E5" s="64"/>
      <c r="F5" s="46"/>
      <c r="G5" s="47"/>
      <c r="H5" s="47"/>
      <c r="I5" s="47"/>
      <c r="J5" s="47"/>
      <c r="K5" s="47"/>
      <c r="L5" s="26" cm="1">
        <f t="array" ref="L5">SUMPRODUCT(IFERROR(F10:F29*1,0))</f>
        <v>851825</v>
      </c>
    </row>
    <row r="6" spans="1:12" ht="28" customHeight="1" x14ac:dyDescent="0.2">
      <c r="A6" s="56" t="s">
        <v>5</v>
      </c>
      <c r="B6" s="57"/>
      <c r="C6" s="58"/>
      <c r="D6" s="52">
        <v>40</v>
      </c>
      <c r="E6" s="53"/>
      <c r="F6" s="46" t="s">
        <v>46</v>
      </c>
      <c r="G6" s="47"/>
      <c r="H6" s="47"/>
      <c r="I6" s="47"/>
      <c r="J6" s="47"/>
      <c r="K6" s="47"/>
    </row>
    <row r="7" spans="1:12" ht="28" customHeight="1" x14ac:dyDescent="0.2">
      <c r="A7" s="56" t="s">
        <v>6</v>
      </c>
      <c r="B7" s="57"/>
      <c r="C7" s="58"/>
      <c r="D7" s="72" t="s">
        <v>7</v>
      </c>
      <c r="E7" s="73"/>
      <c r="F7" s="61" t="s">
        <v>8</v>
      </c>
      <c r="G7" s="62"/>
      <c r="H7" s="62"/>
      <c r="I7" s="62"/>
      <c r="J7" s="62"/>
      <c r="K7" s="62"/>
    </row>
    <row r="8" spans="1:12" ht="6" customHeight="1" x14ac:dyDescent="0.2">
      <c r="A8" s="4"/>
      <c r="B8" s="4"/>
      <c r="C8" s="4"/>
      <c r="D8" s="4"/>
      <c r="E8" s="4"/>
      <c r="F8" s="4"/>
      <c r="G8" s="4"/>
      <c r="H8" s="4"/>
      <c r="I8" s="4"/>
      <c r="J8" s="4"/>
      <c r="K8" s="4"/>
    </row>
    <row r="9" spans="1:12" ht="36" customHeight="1" x14ac:dyDescent="0.2">
      <c r="A9" s="5" t="s">
        <v>9</v>
      </c>
      <c r="B9" s="5" t="s">
        <v>10</v>
      </c>
      <c r="C9" s="5" t="s">
        <v>11</v>
      </c>
      <c r="D9" s="5" t="s">
        <v>12</v>
      </c>
      <c r="E9" s="5" t="s">
        <v>13</v>
      </c>
      <c r="F9" s="5" t="s">
        <v>14</v>
      </c>
      <c r="G9" s="11" t="s">
        <v>15</v>
      </c>
      <c r="H9" s="12" t="s">
        <v>16</v>
      </c>
      <c r="I9" s="12" t="s">
        <v>17</v>
      </c>
      <c r="J9" s="12" t="s">
        <v>18</v>
      </c>
      <c r="K9" s="6" t="s">
        <v>19</v>
      </c>
    </row>
    <row r="10" spans="1:12" ht="22" customHeight="1" x14ac:dyDescent="0.2">
      <c r="A10" s="7" t="s">
        <v>47</v>
      </c>
      <c r="B10" s="13"/>
      <c r="C10" s="14" t="s">
        <v>43</v>
      </c>
      <c r="D10" s="15">
        <v>40</v>
      </c>
      <c r="E10" s="25">
        <f t="shared" ref="E10:E29" si="0">IFERROR(IF(ISNUMBER(D10),MIN(ROUND(D10/$D$6,2),1),""),"—")</f>
        <v>1</v>
      </c>
      <c r="F10" s="17">
        <v>325000</v>
      </c>
      <c r="G10" s="18">
        <f>IFERROR(IF($D$7="手入力","",IF($D$7="均等割（常勤換算比例）",IF(ISNUMBER(E10),ROUND($D$5*E10/$L$4,0),""),IF($D$7="均等割(人数比例)",IF(A10&lt;&gt;"",ROUND($D$5/COUNTIF($A$10:$A$29,"&lt;&gt;"),0),""),IF($D$7="給与比例",IF(ISNUMBER(F10),ROUND($D$5*F10/$L$5,0),""),"")))),"")</f>
        <v>41821</v>
      </c>
      <c r="H10" s="21"/>
      <c r="I10" s="21">
        <v>16100</v>
      </c>
      <c r="J10" s="21">
        <f t="shared" ref="J10:J29" si="1">IF(ISNUMBER(H10),H10-IF(ISNUMBER(I10),I10,0),IF(ISNUMBER(G10),G10-IF(ISNUMBER(I10),I10,0),""))</f>
        <v>25721</v>
      </c>
      <c r="K10" s="18">
        <f t="shared" ref="K10:K29" si="2">IFERROR(IF(AND(ISNUMBER(F10),ISNUMBER(J10)),F10+IF(ISNUMBER(I10),I10,0)+J10,""),"—")</f>
        <v>366821</v>
      </c>
    </row>
    <row r="11" spans="1:12" ht="22" customHeight="1" x14ac:dyDescent="0.2">
      <c r="A11" s="7" t="s">
        <v>47</v>
      </c>
      <c r="B11" s="13"/>
      <c r="C11" s="14" t="s">
        <v>44</v>
      </c>
      <c r="D11" s="15">
        <v>30</v>
      </c>
      <c r="E11" s="25">
        <f t="shared" si="0"/>
        <v>0.75</v>
      </c>
      <c r="F11" s="17">
        <v>300000</v>
      </c>
      <c r="G11" s="18">
        <f>IFERROR(IF($D$7="手入力","",IF($D$7="均等割（常勤換算比例）",IF(ISNUMBER(E11),ROUND($D$5*E11/$L$4,0),""),IF($D$7="均等割(人数比例)",IF(A11&lt;&gt;"",ROUND($D$5/COUNTIF($A$10:$A$29,"&lt;&gt;"),0),""),IF($D$7="給与比例",IF(ISNUMBER(F11),ROUND($D$5*F11/$L$5,0),""),"")))),"")</f>
        <v>38604</v>
      </c>
      <c r="H11" s="21"/>
      <c r="I11" s="21">
        <v>15000</v>
      </c>
      <c r="J11" s="21">
        <f t="shared" si="1"/>
        <v>23604</v>
      </c>
      <c r="K11" s="18">
        <f t="shared" si="2"/>
        <v>338604</v>
      </c>
    </row>
    <row r="12" spans="1:12" ht="22" customHeight="1" x14ac:dyDescent="0.2">
      <c r="A12" s="7" t="s">
        <v>47</v>
      </c>
      <c r="B12" s="13"/>
      <c r="C12" s="14" t="s">
        <v>44</v>
      </c>
      <c r="D12" s="15">
        <v>20</v>
      </c>
      <c r="E12" s="25">
        <f t="shared" si="0"/>
        <v>0.5</v>
      </c>
      <c r="F12" s="17">
        <v>226825</v>
      </c>
      <c r="G12" s="18">
        <f>IFERROR(IF($D$7="手入力","",IF($D$7="均等割（常勤換算比例）",IF(ISNUMBER(E12),ROUND($D$5*E12/$L$4,0),""),IF($D$7="均等割(人数比例)",IF(A12&lt;&gt;"",ROUND($D$5/COUNTIF($A$10:$A$29,"&lt;&gt;"),0),""),IF($D$7="給与比例",IF(ISNUMBER(F12),ROUND($D$5*F12/$L$5,0),""),"")))),"")</f>
        <v>29188</v>
      </c>
      <c r="H12" s="21"/>
      <c r="I12" s="21">
        <v>15000</v>
      </c>
      <c r="J12" s="21">
        <f t="shared" si="1"/>
        <v>14188</v>
      </c>
      <c r="K12" s="18">
        <f t="shared" si="2"/>
        <v>256013</v>
      </c>
    </row>
    <row r="13" spans="1:12" ht="22" customHeight="1" x14ac:dyDescent="0.2">
      <c r="A13" s="9"/>
      <c r="B13" s="13"/>
      <c r="C13" s="14"/>
      <c r="D13" s="15"/>
      <c r="E13" s="18" t="str">
        <f t="shared" si="0"/>
        <v/>
      </c>
      <c r="F13" s="17"/>
      <c r="G13" s="18" t="str">
        <f>IFERROR(IF($D$7="手入力","",IF($D$7="均等割（常勤換算比例）",IF(ISNUMBER(E13),ROUND($D$5*E13/$L$4,0),""),IF($D$7="均等割(人数比例)",IF(A13&lt;&gt;"",ROUND($D$5/COUNTIF($A$10:$A$29,"&lt;&gt;"),0),""),IF($D$7="給与比例",IF(ISNUMBER(F13),ROUND($D$5*F13/$L$5,0),""),"")))),"")</f>
        <v/>
      </c>
      <c r="H13" s="21"/>
      <c r="I13" s="21"/>
      <c r="J13" s="21" t="str">
        <f t="shared" si="1"/>
        <v/>
      </c>
      <c r="K13" s="18" t="str">
        <f t="shared" si="2"/>
        <v/>
      </c>
    </row>
    <row r="14" spans="1:12" ht="22" customHeight="1" x14ac:dyDescent="0.2">
      <c r="A14" s="7"/>
      <c r="B14" s="13"/>
      <c r="C14" s="14"/>
      <c r="D14" s="15"/>
      <c r="E14" s="18" t="str">
        <f t="shared" si="0"/>
        <v/>
      </c>
      <c r="F14" s="17"/>
      <c r="G14" s="18" t="str">
        <f>IFERROR(IF($D$7="手入力","",IF($D$7="均等割（常勤換算比例）",IF(ISNUMBER(E14),ROUND($D$5*E14/$L$4,0),""),IF($D$7="均等割(人数比例)",IF(A14&lt;&gt;"",ROUND($D$5/COUNTIF($A$10:$A$29,"&lt;&gt;"),0),""),IF($D$7="給与比例",IF(ISNUMBER(F14),ROUND($D$5*F14/$L$5,0),""),"")))),"")</f>
        <v/>
      </c>
      <c r="H14" s="21"/>
      <c r="I14" s="21"/>
      <c r="J14" s="21" t="str">
        <f t="shared" si="1"/>
        <v/>
      </c>
      <c r="K14" s="18" t="str">
        <f t="shared" si="2"/>
        <v/>
      </c>
    </row>
    <row r="15" spans="1:12" ht="22" customHeight="1" x14ac:dyDescent="0.2">
      <c r="A15" s="9"/>
      <c r="B15" s="13"/>
      <c r="C15" s="14"/>
      <c r="D15" s="15"/>
      <c r="E15" s="18" t="str">
        <f t="shared" si="0"/>
        <v/>
      </c>
      <c r="F15" s="17"/>
      <c r="G15" s="18" t="str">
        <f t="shared" ref="G15:G29" si="3">IFERROR(IF($D$7="手動入力","",IF($D$7="均等割（常勤換算比例）",IF(ISNUMBER(E15),ROUND($D$5*E15/$L$4,0),""),IF(ISNUMBER(F15),ROUND($D$5*F15/$L$5,0),""))),"")</f>
        <v/>
      </c>
      <c r="H15" s="21"/>
      <c r="I15" s="21"/>
      <c r="J15" s="21" t="str">
        <f t="shared" si="1"/>
        <v/>
      </c>
      <c r="K15" s="18" t="str">
        <f t="shared" si="2"/>
        <v/>
      </c>
    </row>
    <row r="16" spans="1:12" ht="22" customHeight="1" x14ac:dyDescent="0.2">
      <c r="A16" s="7"/>
      <c r="B16" s="13"/>
      <c r="C16" s="14"/>
      <c r="D16" s="15"/>
      <c r="E16" s="18" t="str">
        <f t="shared" si="0"/>
        <v/>
      </c>
      <c r="F16" s="17"/>
      <c r="G16" s="18" t="str">
        <f t="shared" si="3"/>
        <v/>
      </c>
      <c r="H16" s="21"/>
      <c r="I16" s="21"/>
      <c r="J16" s="21" t="str">
        <f t="shared" si="1"/>
        <v/>
      </c>
      <c r="K16" s="18" t="str">
        <f t="shared" si="2"/>
        <v/>
      </c>
    </row>
    <row r="17" spans="1:12" ht="22" customHeight="1" x14ac:dyDescent="0.2">
      <c r="A17" s="9"/>
      <c r="B17" s="13"/>
      <c r="C17" s="14"/>
      <c r="D17" s="15"/>
      <c r="E17" s="18" t="str">
        <f t="shared" si="0"/>
        <v/>
      </c>
      <c r="F17" s="17"/>
      <c r="G17" s="18" t="str">
        <f t="shared" si="3"/>
        <v/>
      </c>
      <c r="H17" s="21"/>
      <c r="I17" s="21"/>
      <c r="J17" s="21" t="str">
        <f t="shared" si="1"/>
        <v/>
      </c>
      <c r="K17" s="18" t="str">
        <f t="shared" si="2"/>
        <v/>
      </c>
    </row>
    <row r="18" spans="1:12" ht="22" customHeight="1" x14ac:dyDescent="0.2">
      <c r="A18" s="7"/>
      <c r="B18" s="13"/>
      <c r="C18" s="14"/>
      <c r="D18" s="15"/>
      <c r="E18" s="18" t="str">
        <f t="shared" si="0"/>
        <v/>
      </c>
      <c r="F18" s="17"/>
      <c r="G18" s="18" t="str">
        <f t="shared" si="3"/>
        <v/>
      </c>
      <c r="H18" s="21"/>
      <c r="I18" s="21"/>
      <c r="J18" s="21" t="str">
        <f t="shared" si="1"/>
        <v/>
      </c>
      <c r="K18" s="18" t="str">
        <f t="shared" si="2"/>
        <v/>
      </c>
    </row>
    <row r="19" spans="1:12" ht="22" customHeight="1" x14ac:dyDescent="0.2">
      <c r="A19" s="9"/>
      <c r="B19" s="13"/>
      <c r="C19" s="14"/>
      <c r="D19" s="15"/>
      <c r="E19" s="18" t="str">
        <f t="shared" si="0"/>
        <v/>
      </c>
      <c r="F19" s="17"/>
      <c r="G19" s="18" t="str">
        <f t="shared" si="3"/>
        <v/>
      </c>
      <c r="H19" s="21"/>
      <c r="I19" s="21"/>
      <c r="J19" s="21" t="str">
        <f t="shared" si="1"/>
        <v/>
      </c>
      <c r="K19" s="18" t="str">
        <f t="shared" si="2"/>
        <v/>
      </c>
    </row>
    <row r="20" spans="1:12" ht="22" customHeight="1" x14ac:dyDescent="0.2">
      <c r="A20" s="7"/>
      <c r="B20" s="13"/>
      <c r="C20" s="14"/>
      <c r="D20" s="15"/>
      <c r="E20" s="18" t="str">
        <f t="shared" si="0"/>
        <v/>
      </c>
      <c r="F20" s="17"/>
      <c r="G20" s="18" t="str">
        <f t="shared" si="3"/>
        <v/>
      </c>
      <c r="H20" s="21"/>
      <c r="I20" s="21"/>
      <c r="J20" s="21" t="str">
        <f t="shared" si="1"/>
        <v/>
      </c>
      <c r="K20" s="18" t="str">
        <f t="shared" si="2"/>
        <v/>
      </c>
    </row>
    <row r="21" spans="1:12" ht="22" customHeight="1" x14ac:dyDescent="0.2">
      <c r="A21" s="9"/>
      <c r="B21" s="13"/>
      <c r="C21" s="14"/>
      <c r="D21" s="15"/>
      <c r="E21" s="18" t="str">
        <f t="shared" si="0"/>
        <v/>
      </c>
      <c r="F21" s="17"/>
      <c r="G21" s="18" t="str">
        <f t="shared" si="3"/>
        <v/>
      </c>
      <c r="H21" s="21"/>
      <c r="I21" s="21"/>
      <c r="J21" s="21" t="str">
        <f t="shared" si="1"/>
        <v/>
      </c>
      <c r="K21" s="18" t="str">
        <f t="shared" si="2"/>
        <v/>
      </c>
    </row>
    <row r="22" spans="1:12" ht="22" customHeight="1" x14ac:dyDescent="0.2">
      <c r="A22" s="7"/>
      <c r="B22" s="13"/>
      <c r="C22" s="14"/>
      <c r="D22" s="15"/>
      <c r="E22" s="18" t="str">
        <f t="shared" si="0"/>
        <v/>
      </c>
      <c r="F22" s="17"/>
      <c r="G22" s="18" t="str">
        <f t="shared" si="3"/>
        <v/>
      </c>
      <c r="H22" s="21"/>
      <c r="I22" s="21"/>
      <c r="J22" s="21" t="str">
        <f t="shared" si="1"/>
        <v/>
      </c>
      <c r="K22" s="18" t="str">
        <f t="shared" si="2"/>
        <v/>
      </c>
    </row>
    <row r="23" spans="1:12" ht="22" customHeight="1" x14ac:dyDescent="0.2">
      <c r="A23" s="9"/>
      <c r="B23" s="13"/>
      <c r="C23" s="14"/>
      <c r="D23" s="15"/>
      <c r="E23" s="18" t="str">
        <f t="shared" si="0"/>
        <v/>
      </c>
      <c r="F23" s="17"/>
      <c r="G23" s="18" t="str">
        <f t="shared" si="3"/>
        <v/>
      </c>
      <c r="H23" s="21"/>
      <c r="I23" s="21"/>
      <c r="J23" s="21" t="str">
        <f t="shared" si="1"/>
        <v/>
      </c>
      <c r="K23" s="18" t="str">
        <f t="shared" si="2"/>
        <v/>
      </c>
    </row>
    <row r="24" spans="1:12" ht="22" customHeight="1" x14ac:dyDescent="0.2">
      <c r="A24" s="7"/>
      <c r="B24" s="13"/>
      <c r="C24" s="14"/>
      <c r="D24" s="15"/>
      <c r="E24" s="18" t="str">
        <f t="shared" si="0"/>
        <v/>
      </c>
      <c r="F24" s="17"/>
      <c r="G24" s="18" t="str">
        <f t="shared" si="3"/>
        <v/>
      </c>
      <c r="H24" s="21"/>
      <c r="I24" s="21"/>
      <c r="J24" s="21" t="str">
        <f t="shared" si="1"/>
        <v/>
      </c>
      <c r="K24" s="18" t="str">
        <f t="shared" si="2"/>
        <v/>
      </c>
    </row>
    <row r="25" spans="1:12" ht="22" customHeight="1" x14ac:dyDescent="0.2">
      <c r="A25" s="9"/>
      <c r="B25" s="13"/>
      <c r="C25" s="14"/>
      <c r="D25" s="15"/>
      <c r="E25" s="18" t="str">
        <f t="shared" si="0"/>
        <v/>
      </c>
      <c r="F25" s="17"/>
      <c r="G25" s="18" t="str">
        <f t="shared" si="3"/>
        <v/>
      </c>
      <c r="H25" s="21"/>
      <c r="I25" s="21"/>
      <c r="J25" s="21" t="str">
        <f t="shared" si="1"/>
        <v/>
      </c>
      <c r="K25" s="18" t="str">
        <f t="shared" si="2"/>
        <v/>
      </c>
    </row>
    <row r="26" spans="1:12" ht="22" customHeight="1" x14ac:dyDescent="0.2">
      <c r="A26" s="7"/>
      <c r="B26" s="13"/>
      <c r="C26" s="14"/>
      <c r="D26" s="15"/>
      <c r="E26" s="18" t="str">
        <f t="shared" si="0"/>
        <v/>
      </c>
      <c r="F26" s="17"/>
      <c r="G26" s="18" t="str">
        <f t="shared" si="3"/>
        <v/>
      </c>
      <c r="H26" s="21"/>
      <c r="I26" s="21"/>
      <c r="J26" s="21" t="str">
        <f t="shared" si="1"/>
        <v/>
      </c>
      <c r="K26" s="18" t="str">
        <f t="shared" si="2"/>
        <v/>
      </c>
    </row>
    <row r="27" spans="1:12" ht="22" customHeight="1" x14ac:dyDescent="0.2">
      <c r="A27" s="9"/>
      <c r="B27" s="13"/>
      <c r="C27" s="14"/>
      <c r="D27" s="15"/>
      <c r="E27" s="18" t="str">
        <f t="shared" si="0"/>
        <v/>
      </c>
      <c r="F27" s="17"/>
      <c r="G27" s="18" t="str">
        <f t="shared" si="3"/>
        <v/>
      </c>
      <c r="H27" s="21"/>
      <c r="I27" s="21"/>
      <c r="J27" s="21" t="str">
        <f t="shared" si="1"/>
        <v/>
      </c>
      <c r="K27" s="18" t="str">
        <f t="shared" si="2"/>
        <v/>
      </c>
    </row>
    <row r="28" spans="1:12" ht="22" customHeight="1" x14ac:dyDescent="0.2">
      <c r="A28" s="7"/>
      <c r="B28" s="13"/>
      <c r="C28" s="14"/>
      <c r="D28" s="15"/>
      <c r="E28" s="18" t="str">
        <f t="shared" si="0"/>
        <v/>
      </c>
      <c r="F28" s="17"/>
      <c r="G28" s="18" t="str">
        <f t="shared" si="3"/>
        <v/>
      </c>
      <c r="H28" s="21"/>
      <c r="I28" s="21"/>
      <c r="J28" s="21" t="str">
        <f t="shared" si="1"/>
        <v/>
      </c>
      <c r="K28" s="18" t="str">
        <f t="shared" si="2"/>
        <v/>
      </c>
    </row>
    <row r="29" spans="1:12" ht="22" customHeight="1" x14ac:dyDescent="0.2">
      <c r="A29" s="9"/>
      <c r="B29" s="13"/>
      <c r="C29" s="14"/>
      <c r="D29" s="15"/>
      <c r="E29" s="18" t="str">
        <f t="shared" si="0"/>
        <v/>
      </c>
      <c r="F29" s="17"/>
      <c r="G29" s="18" t="str">
        <f t="shared" si="3"/>
        <v/>
      </c>
      <c r="H29" s="21"/>
      <c r="I29" s="21"/>
      <c r="J29" s="21" t="str">
        <f t="shared" si="1"/>
        <v/>
      </c>
      <c r="K29" s="18" t="str">
        <f t="shared" si="2"/>
        <v/>
      </c>
    </row>
    <row r="30" spans="1:12" ht="22" customHeight="1" x14ac:dyDescent="0.2">
      <c r="A30" s="23" t="s">
        <v>45</v>
      </c>
      <c r="B30" s="22"/>
      <c r="C30" s="22"/>
      <c r="D30" s="22"/>
      <c r="E30" s="22"/>
      <c r="F30" s="22"/>
      <c r="G30" s="24">
        <f>SUM(G10:G29)</f>
        <v>109613</v>
      </c>
      <c r="H30" s="24">
        <f t="shared" ref="H30:K30" si="4">SUM(H10:H29)</f>
        <v>0</v>
      </c>
      <c r="I30" s="24">
        <f t="shared" si="4"/>
        <v>46100</v>
      </c>
      <c r="J30" s="24">
        <f>SUM(J10:J29)</f>
        <v>63513</v>
      </c>
      <c r="K30" s="24">
        <f t="shared" si="4"/>
        <v>961438</v>
      </c>
    </row>
    <row r="31" spans="1:12" ht="8.15" customHeight="1" x14ac:dyDescent="0.2">
      <c r="A31" s="4"/>
      <c r="B31" s="4"/>
      <c r="C31" s="4"/>
      <c r="D31" s="4"/>
      <c r="E31" s="20"/>
      <c r="F31" s="20"/>
      <c r="G31" s="20"/>
      <c r="H31" s="20"/>
      <c r="I31" s="20"/>
      <c r="J31" s="20"/>
      <c r="K31" s="20"/>
    </row>
    <row r="32" spans="1:12" ht="28" customHeight="1" x14ac:dyDescent="0.2">
      <c r="A32" s="56" t="s">
        <v>20</v>
      </c>
      <c r="B32" s="57"/>
      <c r="C32" s="58"/>
      <c r="D32" s="48">
        <f>SUMPRODUCT(IFERROR(J10:J29*1,0))+SUMPRODUCT(IFERROR(I10:I29*1,0))</f>
        <v>0</v>
      </c>
      <c r="E32" s="49"/>
      <c r="F32" s="54"/>
      <c r="G32" s="55"/>
      <c r="H32" s="55"/>
      <c r="I32" s="55"/>
      <c r="J32" s="55"/>
      <c r="K32" s="55"/>
      <c r="L32" s="55"/>
    </row>
    <row r="33" spans="1:12" ht="28" customHeight="1" x14ac:dyDescent="0.2">
      <c r="A33" s="56" t="s">
        <v>21</v>
      </c>
      <c r="B33" s="57"/>
      <c r="C33" s="58"/>
      <c r="D33" s="48">
        <f>ROUND(D32*0.165,0)</f>
        <v>0</v>
      </c>
      <c r="E33" s="49"/>
      <c r="F33" s="54"/>
      <c r="G33" s="55"/>
      <c r="H33" s="55"/>
      <c r="I33" s="55"/>
      <c r="J33" s="55"/>
      <c r="K33" s="55"/>
      <c r="L33" s="55"/>
    </row>
    <row r="34" spans="1:12" ht="28" customHeight="1" x14ac:dyDescent="0.2">
      <c r="A34" s="69" t="s">
        <v>22</v>
      </c>
      <c r="B34" s="70"/>
      <c r="C34" s="71"/>
      <c r="D34" s="67">
        <f>D32+D33</f>
        <v>0</v>
      </c>
      <c r="E34" s="68"/>
      <c r="F34" s="65"/>
      <c r="G34" s="66"/>
      <c r="H34" s="66"/>
      <c r="I34" s="66"/>
      <c r="J34" s="66"/>
      <c r="K34" s="66"/>
      <c r="L34" s="66"/>
    </row>
    <row r="35" spans="1:12" ht="28" customHeight="1" x14ac:dyDescent="0.2">
      <c r="A35" s="56" t="s">
        <v>2</v>
      </c>
      <c r="B35" s="57"/>
      <c r="C35" s="58"/>
      <c r="D35" s="48">
        <f>D4</f>
        <v>127700</v>
      </c>
      <c r="E35" s="49"/>
      <c r="F35" s="54"/>
      <c r="G35" s="55"/>
      <c r="H35" s="55"/>
      <c r="I35" s="55"/>
      <c r="J35" s="55"/>
      <c r="K35" s="55"/>
      <c r="L35" s="55"/>
    </row>
    <row r="36" spans="1:12" ht="28" customHeight="1" x14ac:dyDescent="0.2">
      <c r="A36" s="56" t="s">
        <v>23</v>
      </c>
      <c r="B36" s="57"/>
      <c r="C36" s="58"/>
      <c r="D36" s="48">
        <f>D34-D35</f>
        <v>-127700</v>
      </c>
      <c r="E36" s="49"/>
      <c r="F36" s="59"/>
      <c r="G36" s="60"/>
      <c r="H36" s="60"/>
      <c r="I36" s="60"/>
      <c r="J36" s="60"/>
      <c r="K36" s="60"/>
      <c r="L36" s="60"/>
    </row>
    <row r="37" spans="1:12" ht="6" customHeight="1" x14ac:dyDescent="0.2">
      <c r="A37" s="4"/>
      <c r="B37" s="4"/>
      <c r="C37" s="4"/>
      <c r="D37" s="4"/>
      <c r="E37" s="4"/>
      <c r="F37" s="4"/>
      <c r="G37" s="4"/>
      <c r="H37" s="4"/>
      <c r="I37" s="4"/>
      <c r="J37" s="4"/>
      <c r="K37" s="4"/>
    </row>
    <row r="38" spans="1:12" ht="18" customHeight="1" x14ac:dyDescent="0.2">
      <c r="A38" s="50" t="s">
        <v>24</v>
      </c>
      <c r="B38" s="51"/>
      <c r="C38" s="51"/>
      <c r="D38" s="51"/>
      <c r="E38" s="51"/>
      <c r="F38" s="51"/>
      <c r="G38" s="51"/>
      <c r="H38" s="51"/>
      <c r="I38" s="51"/>
      <c r="J38" s="51"/>
      <c r="K38" s="51"/>
      <c r="L38" s="51"/>
    </row>
  </sheetData>
  <mergeCells count="30">
    <mergeCell ref="D36:E36"/>
    <mergeCell ref="A36:C36"/>
    <mergeCell ref="A4:C4"/>
    <mergeCell ref="A35:C35"/>
    <mergeCell ref="A34:C34"/>
    <mergeCell ref="A33:C33"/>
    <mergeCell ref="D33:E33"/>
    <mergeCell ref="A32:C32"/>
    <mergeCell ref="D4:E4"/>
    <mergeCell ref="A5:C5"/>
    <mergeCell ref="D34:E34"/>
    <mergeCell ref="D5:E5"/>
    <mergeCell ref="A6:C6"/>
    <mergeCell ref="A7:C7"/>
    <mergeCell ref="F36:L36"/>
    <mergeCell ref="A38:L38"/>
    <mergeCell ref="A1:K1"/>
    <mergeCell ref="A2:K2"/>
    <mergeCell ref="F4:K4"/>
    <mergeCell ref="D35:E35"/>
    <mergeCell ref="D32:E32"/>
    <mergeCell ref="D6:E6"/>
    <mergeCell ref="F5:K5"/>
    <mergeCell ref="F6:K6"/>
    <mergeCell ref="F7:K7"/>
    <mergeCell ref="F32:L32"/>
    <mergeCell ref="F33:L33"/>
    <mergeCell ref="F34:L34"/>
    <mergeCell ref="F35:L35"/>
    <mergeCell ref="D7:E7"/>
  </mergeCells>
  <phoneticPr fontId="18"/>
  <dataValidations count="3">
    <dataValidation type="list" sqref="D7:E7" xr:uid="{481EB899-CD6E-493B-A3E3-D45F13DF28B6}">
      <formula1>"給与比例,均等割(人数比例),均等割（常勤換算比例）,手入力"</formula1>
    </dataValidation>
    <dataValidation type="list" allowBlank="1" sqref="B10:B29" xr:uid="{D8FDA813-F656-4D0F-873A-8A4C4C67D54A}">
      <formula1>"看護師・准看護師,保健師・助産師,薬剤師,医療技術職,看護補助者,事務職員,40歳未満勤務医,歯科衛生士,その他"</formula1>
    </dataValidation>
    <dataValidation type="list" allowBlank="1" sqref="C10:C29" xr:uid="{00444D39-6101-4194-94BF-A1F176F2433B}">
      <formula1>"常勤,非常勤"</formula1>
    </dataValidation>
  </dataValidations>
  <pageMargins left="0.75" right="0.75" top="1" bottom="1" header="0.5" footer="0.5"/>
  <pageSetup paperSize="9" orientation="portrait"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STEP1_収入推計</vt:lpstr>
      <vt:lpstr>STEP2_職員配分計画</vt:lpstr>
      <vt:lpstr>STEP1_入力例</vt:lpstr>
      <vt:lpstr>STEP2_入力例</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岩男 祐多</cp:lastModifiedBy>
  <dcterms:created xsi:type="dcterms:W3CDTF">2026-05-22T02:28:43Z</dcterms:created>
  <dcterms:modified xsi:type="dcterms:W3CDTF">2026-05-29T08:20:21Z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0x010100BEC0DF54B4DE7C4A9638EDB76DEA7C91</vt:lpwstr>
  </property>
</Properties>
</file>