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年末調整計算" sheetId="1" state="visible" r:id="rId1"/>
    <sheet xmlns:r="http://schemas.openxmlformats.org/officeDocument/2006/relationships" name="生命保険料控除" sheetId="2" state="visible" r:id="rId2"/>
    <sheet xmlns:r="http://schemas.openxmlformats.org/officeDocument/2006/relationships" name="地震保険料控除" sheetId="3" state="visible" r:id="rId3"/>
    <sheet xmlns:r="http://schemas.openxmlformats.org/officeDocument/2006/relationships" name="配偶者控除等" sheetId="4" state="visible" r:id="rId4"/>
    <sheet xmlns:r="http://schemas.openxmlformats.org/officeDocument/2006/relationships" name="特定親族特別控除" sheetId="5" state="visible" r:id="rId5"/>
    <sheet xmlns:r="http://schemas.openxmlformats.org/officeDocument/2006/relationships" name="扶養・障害者等" sheetId="6" state="visible" r:id="rId6"/>
    <sheet xmlns:r="http://schemas.openxmlformats.org/officeDocument/2006/relationships" name="控除額の早見表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&quot;円&quot;"/>
  </numFmts>
  <fonts count="8">
    <font>
      <name val="Calibri"/>
      <family val="2"/>
      <color theme="1"/>
      <sz val="11"/>
      <scheme val="minor"/>
    </font>
    <font>
      <b val="1"/>
      <color rgb="000F3B33"/>
      <sz val="15"/>
    </font>
    <font>
      <color rgb="006B7A87"/>
      <sz val="9"/>
    </font>
    <font>
      <b val="1"/>
      <color rgb="00FFFFFF"/>
      <sz val="11"/>
    </font>
    <font>
      <b val="1"/>
      <color rgb="000F3B33"/>
    </font>
    <font>
      <b val="1"/>
      <color rgb="000F3B33"/>
      <sz val="12"/>
    </font>
    <font>
      <b val="1"/>
    </font>
    <font>
      <b val="1"/>
      <color rgb="000F3B33"/>
      <sz val="14"/>
    </font>
  </fonts>
  <fills count="7">
    <fill>
      <patternFill/>
    </fill>
    <fill>
      <patternFill patternType="gray125"/>
    </fill>
    <fill>
      <patternFill patternType="solid">
        <fgColor rgb="000F3B33"/>
      </patternFill>
    </fill>
    <fill>
      <patternFill patternType="solid">
        <fgColor rgb="00FFF7E0"/>
      </patternFill>
    </fill>
    <fill>
      <patternFill patternType="solid">
        <fgColor rgb="00DCE7E3"/>
      </patternFill>
    </fill>
    <fill>
      <patternFill patternType="solid">
        <fgColor rgb="00EEF4F2"/>
      </patternFill>
    </fill>
    <fill>
      <patternFill patternType="solid">
        <fgColor rgb="00D9EDE7"/>
      </patternFill>
    </fill>
  </fills>
  <borders count="2">
    <border>
      <left/>
      <right/>
      <top/>
      <bottom/>
      <diagonal/>
    </border>
    <border>
      <left style="thin">
        <color rgb="00B7C3CE"/>
      </left>
      <right style="thin">
        <color rgb="00B7C3CE"/>
      </right>
      <top style="thin">
        <color rgb="00B7C3CE"/>
      </top>
      <bottom style="thin">
        <color rgb="00B7C3CE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indent="1"/>
    </xf>
    <xf numFmtId="0" fontId="0" fillId="0" borderId="1" applyAlignment="1" pivotButton="0" quotePrefix="0" xfId="0">
      <alignment horizontal="center"/>
    </xf>
    <xf numFmtId="0" fontId="0" fillId="0" borderId="1" pivotButton="0" quotePrefix="0" xfId="0"/>
    <xf numFmtId="164" fontId="0" fillId="3" borderId="1" applyAlignment="1" pivotButton="0" quotePrefix="0" xfId="0">
      <alignment horizontal="right"/>
    </xf>
    <xf numFmtId="0" fontId="2" fillId="0" borderId="1" pivotButton="0" quotePrefix="0" xfId="0"/>
    <xf numFmtId="164" fontId="0" fillId="6" borderId="1" applyAlignment="1" pivotButton="0" quotePrefix="0" xfId="0">
      <alignment horizontal="right"/>
    </xf>
    <xf numFmtId="164" fontId="0" fillId="5" borderId="1" applyAlignment="1" pivotButton="0" quotePrefix="0" xfId="0">
      <alignment horizontal="right"/>
    </xf>
    <xf numFmtId="0" fontId="6" fillId="0" borderId="1" pivotButton="0" quotePrefix="0" xfId="0"/>
    <xf numFmtId="0" fontId="4" fillId="6" borderId="1" applyAlignment="1" pivotButton="0" quotePrefix="0" xfId="0">
      <alignment horizontal="right"/>
    </xf>
    <xf numFmtId="0" fontId="0" fillId="3" borderId="1" applyAlignment="1" pivotButton="0" quotePrefix="0" xfId="0">
      <alignment horizontal="right"/>
    </xf>
    <xf numFmtId="0" fontId="4" fillId="4" borderId="0" applyAlignment="1" pivotButton="0" quotePrefix="0" xfId="0">
      <alignment vertical="center" indent="1"/>
    </xf>
    <xf numFmtId="164" fontId="5" fillId="6" borderId="1" applyAlignment="1" pivotButton="0" quotePrefix="0" xfId="0">
      <alignment horizontal="right"/>
    </xf>
    <xf numFmtId="1" fontId="0" fillId="5" borderId="1" applyAlignment="1" pivotButton="0" quotePrefix="0" xfId="0">
      <alignment horizontal="right"/>
    </xf>
    <xf numFmtId="0" fontId="6" fillId="0" borderId="0" applyAlignment="1" pivotButton="0" quotePrefix="0" xfId="0">
      <alignment horizontal="center"/>
    </xf>
    <xf numFmtId="0" fontId="6" fillId="0" borderId="1" applyAlignment="1" pivotButton="0" quotePrefix="0" xfId="0">
      <alignment horizontal="center"/>
    </xf>
    <xf numFmtId="164" fontId="0" fillId="0" borderId="1" applyAlignment="1" pivotButton="0" quotePrefix="0" xfId="0">
      <alignment horizontal="right"/>
    </xf>
    <xf numFmtId="0" fontId="7" fillId="0" borderId="0" pivotButton="0" quotePrefix="0" xfId="0"/>
    <xf numFmtId="0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F3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6" customWidth="1" min="3" max="3"/>
    <col width="18" customWidth="1" min="4" max="4"/>
    <col width="40" customWidth="1" min="5" max="5"/>
    <col width="3" customWidth="1" min="6" max="6"/>
  </cols>
  <sheetData>
    <row r="2">
      <c r="B2" s="1" t="inlineStr">
        <is>
          <t>令和8年分 源泉徴収簿 年末調整欄 自動計算シート</t>
        </is>
      </c>
    </row>
    <row r="3">
      <c r="B3" s="2" t="inlineStr">
        <is>
          <t>イザーク会計事務所（ezark-tax-accounting.com）／黄色いセルだけ入力してください。⑮⑯⑰⑱⑲は各シートで計算した額が自動で入ります。</t>
        </is>
      </c>
    </row>
    <row r="5" ht="24" customHeight="1">
      <c r="B5" s="3" t="inlineStr">
        <is>
          <t>入力欄</t>
        </is>
      </c>
    </row>
    <row r="6" ht="19" customHeight="1">
      <c r="B6" s="4" t="inlineStr">
        <is>
          <t>⑪</t>
        </is>
      </c>
      <c r="C6" s="5" t="inlineStr">
        <is>
          <t>給与所得控除後の給与等の金額（調整控除後）</t>
        </is>
      </c>
      <c r="D6" s="6" t="n">
        <v>0</v>
      </c>
      <c r="E6" s="7" t="inlineStr">
        <is>
          <t>国税庁「令和8年分の給与所得控除後の給与等の金額の表」で求めた額</t>
        </is>
      </c>
    </row>
    <row r="7" ht="19" customHeight="1">
      <c r="B7" s="5" t="n"/>
      <c r="C7" s="5" t="inlineStr">
        <is>
          <t>合計所得金額（給与だけなら⑪と同じ額）</t>
        </is>
      </c>
      <c r="D7" s="6">
        <f>D6</f>
        <v/>
      </c>
      <c r="E7" s="7" t="inlineStr">
        <is>
          <t>⑳基礎控除の判定に使います</t>
        </is>
      </c>
    </row>
    <row r="8" ht="19" customHeight="1">
      <c r="B8" s="4" t="inlineStr">
        <is>
          <t>⑫</t>
        </is>
      </c>
      <c r="C8" s="5" t="inlineStr">
        <is>
          <t>社会保険料等　給与等からの控除分</t>
        </is>
      </c>
      <c r="D8" s="6" t="n">
        <v>0</v>
      </c>
      <c r="E8" s="7" t="inlineStr">
        <is>
          <t>全額が控除されます（上限なし）</t>
        </is>
      </c>
    </row>
    <row r="9" ht="19" customHeight="1">
      <c r="B9" s="4" t="inlineStr">
        <is>
          <t>⑬</t>
        </is>
      </c>
      <c r="C9" s="5" t="inlineStr">
        <is>
          <t>社会保険料等　申告による社会保険料の控除分</t>
        </is>
      </c>
      <c r="D9" s="6" t="n">
        <v>0</v>
      </c>
      <c r="E9" s="7" t="inlineStr">
        <is>
          <t>全額が控除されます（上限なし）</t>
        </is>
      </c>
    </row>
    <row r="10" ht="19" customHeight="1">
      <c r="B10" s="4" t="inlineStr">
        <is>
          <t>⑭</t>
        </is>
      </c>
      <c r="C10" s="5" t="inlineStr">
        <is>
          <t>社会保険料等　申告による小規模企業共済等掛金</t>
        </is>
      </c>
      <c r="D10" s="6" t="n">
        <v>0</v>
      </c>
      <c r="E10" s="7" t="inlineStr">
        <is>
          <t>全額が控除されます（iDeCo等の拠出限度額は別途）</t>
        </is>
      </c>
    </row>
    <row r="11" ht="19" customHeight="1">
      <c r="B11" s="4" t="inlineStr">
        <is>
          <t>㉔</t>
        </is>
      </c>
      <c r="C11" s="5" t="inlineStr">
        <is>
          <t>住宅借入金等特別控除額</t>
        </is>
      </c>
      <c r="D11" s="6" t="n">
        <v>0</v>
      </c>
      <c r="E11" s="7" t="inlineStr">
        <is>
          <t>2年目以降で年末調整できる場合のみ</t>
        </is>
      </c>
    </row>
    <row r="12" ht="19" customHeight="1">
      <c r="B12" s="4" t="inlineStr">
        <is>
          <t>⑧</t>
        </is>
      </c>
      <c r="C12" s="5" t="inlineStr">
        <is>
          <t>源泉徴収した税額の計</t>
        </is>
      </c>
      <c r="D12" s="6" t="n">
        <v>0</v>
      </c>
      <c r="E12" s="7" t="inlineStr">
        <is>
          <t>毎月と賞与で天引きした所得税の合計</t>
        </is>
      </c>
    </row>
    <row r="14" ht="24" customHeight="1">
      <c r="B14" s="3" t="inlineStr">
        <is>
          <t>各シートから自動で入る控除額</t>
        </is>
      </c>
    </row>
    <row r="15" ht="19" customHeight="1">
      <c r="B15" s="4" t="inlineStr">
        <is>
          <t>⑮</t>
        </is>
      </c>
      <c r="C15" s="5" t="inlineStr">
        <is>
          <t>生命保険料の控除額</t>
        </is>
      </c>
      <c r="D15" s="8">
        <f>'生命保険料控除'!D29</f>
        <v/>
      </c>
      <c r="E15" s="7" t="inlineStr">
        <is>
          <t>［生命保険料控除］シートで計算（合計12万円が上限）</t>
        </is>
      </c>
    </row>
    <row r="16" ht="19" customHeight="1">
      <c r="B16" s="4" t="inlineStr">
        <is>
          <t>⑯</t>
        </is>
      </c>
      <c r="C16" s="5" t="inlineStr">
        <is>
          <t>地震保険料の控除額</t>
        </is>
      </c>
      <c r="D16" s="8">
        <f>'地震保険料控除'!D14</f>
        <v/>
      </c>
      <c r="E16" s="7" t="inlineStr">
        <is>
          <t>［地震保険料控除］シートで計算（5万円が上限）</t>
        </is>
      </c>
    </row>
    <row r="17" ht="19" customHeight="1">
      <c r="B17" s="4" t="inlineStr">
        <is>
          <t>⑰</t>
        </is>
      </c>
      <c r="C17" s="5" t="inlineStr">
        <is>
          <t>配偶者（特別）控除額</t>
        </is>
      </c>
      <c r="D17" s="8">
        <f>'配偶者控除等'!D16</f>
        <v/>
      </c>
      <c r="E17" s="7" t="inlineStr">
        <is>
          <t>［配偶者控除等］シートで計算</t>
        </is>
      </c>
    </row>
    <row r="18" ht="19" customHeight="1">
      <c r="B18" s="4" t="inlineStr">
        <is>
          <t>⑱</t>
        </is>
      </c>
      <c r="C18" s="5" t="inlineStr">
        <is>
          <t>特定親族特別控除額</t>
        </is>
      </c>
      <c r="D18" s="8">
        <f>'特定親族特別控除'!D12</f>
        <v/>
      </c>
      <c r="E18" s="7" t="inlineStr">
        <is>
          <t>［特定親族特別控除］シートで計算</t>
        </is>
      </c>
    </row>
    <row r="19" ht="19" customHeight="1">
      <c r="B19" s="4" t="inlineStr">
        <is>
          <t>⑲</t>
        </is>
      </c>
      <c r="C19" s="5" t="inlineStr">
        <is>
          <t>扶養控除額及び障害者等の控除額の合計額</t>
        </is>
      </c>
      <c r="D19" s="8">
        <f>'扶養・障害者等'!F19</f>
        <v/>
      </c>
      <c r="E19" s="7" t="inlineStr">
        <is>
          <t>［扶養・障害者等］シートで計算</t>
        </is>
      </c>
    </row>
    <row r="21" ht="24" customHeight="1">
      <c r="B21" s="3" t="inlineStr">
        <is>
          <t>自動計算</t>
        </is>
      </c>
    </row>
    <row r="22" ht="19" customHeight="1">
      <c r="B22" s="4" t="inlineStr">
        <is>
          <t>⑳</t>
        </is>
      </c>
      <c r="C22" s="5" t="inlineStr">
        <is>
          <t>基礎控除額</t>
        </is>
      </c>
      <c r="D22" s="8">
        <f>IF(D7&lt;=4890000,1040000,IF(D7&lt;=6550000,670000,IF(D7&lt;=23500000,620000,IF(D7&lt;=24000000,480000,IF(D7&lt;=24500000,320000,IF(D7&lt;=25000000,160000,0))))))</f>
        <v/>
      </c>
      <c r="E22" s="7" t="inlineStr">
        <is>
          <t>合計所得金額から自動判定（令和8年分・令和8年12月1日施行の改正後）</t>
        </is>
      </c>
    </row>
    <row r="23" ht="19" customHeight="1">
      <c r="B23" s="4" t="inlineStr">
        <is>
          <t>㉑</t>
        </is>
      </c>
      <c r="C23" s="5" t="inlineStr">
        <is>
          <t>所得控除額の合計額（⑫+⑬+⑭+⑮+⑯+⑰+⑱+⑲+⑳）</t>
        </is>
      </c>
      <c r="D23" s="9">
        <f>SUM(D8:D10)+SUM(D15:D19)+D22</f>
        <v/>
      </c>
      <c r="E23" s="7" t="inlineStr"/>
    </row>
    <row r="24" ht="19" customHeight="1">
      <c r="B24" s="4" t="inlineStr">
        <is>
          <t>㉒</t>
        </is>
      </c>
      <c r="C24" s="5" t="inlineStr">
        <is>
          <t>差引課税給与所得金額（⑪−㉑・1,000円未満切捨て）</t>
        </is>
      </c>
      <c r="D24" s="9">
        <f>ROUNDDOWN(MAX(0,D6-D23),-3)</f>
        <v/>
      </c>
      <c r="E24" s="7" t="inlineStr"/>
    </row>
    <row r="25" ht="19" customHeight="1">
      <c r="B25" s="4" t="inlineStr">
        <is>
          <t>㉓</t>
        </is>
      </c>
      <c r="C25" s="5" t="inlineStr">
        <is>
          <t>算出所得税額</t>
        </is>
      </c>
      <c r="D25" s="9">
        <f>IF(D24&lt;=1949000,D24*0.05,IF(D24&lt;=3299000,D24*0.1-97500,IF(D24&lt;=6949000,D24*0.2-427500,IF(D24&lt;=8999000,D24*0.23-636000,IF(D24&lt;=17999000,D24*0.33-1536000,IF(D24&lt;=39999000,D24*0.4-2796000,D24*0.45-4796000))))))</f>
        <v/>
      </c>
      <c r="E25" s="7" t="inlineStr">
        <is>
          <t>所得税の速算表（国税庁 No.2260）</t>
        </is>
      </c>
    </row>
    <row r="26" ht="19" customHeight="1">
      <c r="B26" s="4" t="inlineStr">
        <is>
          <t>㉕</t>
        </is>
      </c>
      <c r="C26" s="5" t="inlineStr">
        <is>
          <t>年調所得税額（㉓−㉔、マイナスの場合は0）</t>
        </is>
      </c>
      <c r="D26" s="9">
        <f>MAX(0,D25-D11)</f>
        <v/>
      </c>
      <c r="E26" s="7" t="inlineStr"/>
    </row>
    <row r="27" ht="19" customHeight="1">
      <c r="B27" s="4" t="inlineStr">
        <is>
          <t>㉖</t>
        </is>
      </c>
      <c r="C27" s="5" t="inlineStr">
        <is>
          <t>年調年税額（㉕×102.1%・100円未満切捨て）</t>
        </is>
      </c>
      <c r="D27" s="8">
        <f>ROUNDDOWN(D26*1.021,-2)</f>
        <v/>
      </c>
      <c r="E27" s="7" t="inlineStr">
        <is>
          <t>102.1%は復興特別所得税を含めるため</t>
        </is>
      </c>
    </row>
    <row r="28" ht="19" customHeight="1">
      <c r="B28" s="4" t="inlineStr">
        <is>
          <t>㉗</t>
        </is>
      </c>
      <c r="C28" s="5" t="inlineStr">
        <is>
          <t>差引超過額又は不足額（㉖−⑧）</t>
        </is>
      </c>
      <c r="D28" s="8">
        <f>D27-D12</f>
        <v/>
      </c>
      <c r="E28" s="7" t="inlineStr">
        <is>
          <t>マイナスなら還付、プラスなら追加徴収</t>
        </is>
      </c>
    </row>
    <row r="30">
      <c r="C30" s="10" t="inlineStr">
        <is>
          <t>判定</t>
        </is>
      </c>
      <c r="D30" s="11">
        <f>IF(D28&lt;0,TEXT(-D28,"#,##0")&amp;"円を還付します",IF(D28&gt;0,TEXT(D28,"#,##0")&amp;"円を追加で徴収します","過不足はありません"))</f>
        <v/>
      </c>
    </row>
    <row r="32">
      <c r="B32" s="2" t="inlineStr">
        <is>
          <t>※ ⑨給与所得控除後の給与等の金額は、国税庁「令和8年分の年末調整等のための給与所得控除後の給与等の金額の表」で求めた額を⑪へ入れてください</t>
        </is>
      </c>
    </row>
    <row r="33">
      <c r="B33" s="2" t="inlineStr">
        <is>
          <t xml:space="preserve">　 （4,000円刻みの表のため、収入金額からの速算では端数が合わないことがあります）。</t>
        </is>
      </c>
    </row>
    <row r="34">
      <c r="B34" s="2" t="inlineStr">
        <is>
          <t>※ 医療費控除・寄附金控除（ふるさと納税）・雑損控除は年末調整では受けられません。確定申告が必要です。</t>
        </is>
      </c>
    </row>
    <row r="35">
      <c r="B35" s="2" t="inlineStr">
        <is>
          <t>※ 令和8年分の法令にもとづいて作成しています。個別の判断は税理士にご相談ください。</t>
        </is>
      </c>
    </row>
  </sheetData>
  <mergeCells count="3">
    <mergeCell ref="B21:F21"/>
    <mergeCell ref="B14:F14"/>
    <mergeCell ref="B5:F5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B2:F3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0" customWidth="1" min="3" max="3"/>
    <col width="18" customWidth="1" min="4" max="4"/>
    <col width="46" customWidth="1" min="5" max="5"/>
    <col width="3" customWidth="1" min="6" max="6"/>
  </cols>
  <sheetData>
    <row r="2">
      <c r="B2" s="1" t="inlineStr">
        <is>
          <t>⑮ 生命保険料控除の計算</t>
        </is>
      </c>
    </row>
    <row r="3">
      <c r="B3" s="2" t="inlineStr">
        <is>
          <t>黄色いセルに「1年間に支払った保険料」を入れてください。控除額は自動で計算されます。</t>
        </is>
      </c>
    </row>
    <row r="5" ht="24" customHeight="1">
      <c r="B5" s="3" t="inlineStr">
        <is>
          <t>令和8・9年分の特例（措法41の15の5①）</t>
        </is>
      </c>
    </row>
    <row r="6">
      <c r="C6" s="5" t="inlineStr">
        <is>
          <t>23歳未満の扶養親族がいますか（1=いる／0=いない）</t>
        </is>
      </c>
      <c r="D6" s="12" t="n">
        <v>0</v>
      </c>
      <c r="E6" s="7" t="inlineStr">
        <is>
          <t>「いる」場合、一般生命保険料（新契約）の限度額が4万円→6万円になります（令和8年分・令和9年分）</t>
        </is>
      </c>
    </row>
    <row r="8" ht="21" customHeight="1">
      <c r="B8" s="13" t="inlineStr">
        <is>
          <t>① 一般の生命保険料</t>
        </is>
      </c>
    </row>
    <row r="9" ht="19" customHeight="1">
      <c r="B9" s="5" t="n"/>
      <c r="C9" s="5" t="inlineStr">
        <is>
          <t>新契約（平成24年1月1日以後）の支払保険料</t>
        </is>
      </c>
      <c r="D9" s="6" t="n">
        <v>0</v>
      </c>
      <c r="E9" s="7" t="inlineStr"/>
    </row>
    <row r="10" ht="19" customHeight="1">
      <c r="B10" s="5" t="n"/>
      <c r="C10" s="5" t="inlineStr">
        <is>
          <t>旧契約（平成23年12月31日以前）の支払保険料</t>
        </is>
      </c>
      <c r="D10" s="6" t="n">
        <v>0</v>
      </c>
      <c r="E10" s="7" t="inlineStr"/>
    </row>
    <row r="11" ht="19" customHeight="1">
      <c r="B11" s="5" t="n"/>
      <c r="C11" s="5" t="inlineStr">
        <is>
          <t xml:space="preserve">　新契約だけの控除額</t>
        </is>
      </c>
      <c r="D11" s="9">
        <f>ROUNDUP(IF($D$6=1,IF(D9&lt;=30000,D9,IF(D9&lt;=60000,30000+(D9-30000)/2,IF(D9&lt;=120000,45000+(D9-60000)/4,60000))),IF(D9&lt;=20000,D9,IF(D9&lt;=40000,20000+(D9-20000)/2,IF(D9&lt;=80000,30000+(D9-40000)/4,40000)))),0)</f>
        <v/>
      </c>
      <c r="E11" s="7" t="inlineStr">
        <is>
          <t>所法76①一（特例適用時は3万/6万/12万で読替え）</t>
        </is>
      </c>
    </row>
    <row r="12" ht="19" customHeight="1">
      <c r="B12" s="5" t="n"/>
      <c r="C12" s="5" t="inlineStr">
        <is>
          <t xml:space="preserve">　旧契約だけの控除額</t>
        </is>
      </c>
      <c r="D12" s="9">
        <f>ROUNDUP(IF(D10&lt;=25000,D10,IF(D10&lt;=50000,25000+(D10-25000)/2,IF(D10&lt;=100000,37500+(D10-50000)/4,50000))),0)</f>
        <v/>
      </c>
      <c r="E12" s="7" t="inlineStr">
        <is>
          <t>所法76①二（最高5万円）</t>
        </is>
      </c>
    </row>
    <row r="13" ht="19" customHeight="1">
      <c r="B13" s="5" t="n"/>
      <c r="C13" s="5" t="inlineStr">
        <is>
          <t xml:space="preserve">　新旧を合算した控除額</t>
        </is>
      </c>
      <c r="D13" s="9">
        <f>MIN(D11+D12,IF($D$6=1,60000,40000))</f>
        <v/>
      </c>
      <c r="E13" s="7" t="inlineStr">
        <is>
          <t>所法76①三（上限は特例ありで6万円・なしで4万円）</t>
        </is>
      </c>
    </row>
    <row r="14" ht="19" customHeight="1">
      <c r="B14" s="5" t="n"/>
      <c r="C14" s="5" t="inlineStr">
        <is>
          <t>一般の生命保険料控除額</t>
        </is>
      </c>
      <c r="D14" s="8">
        <f>IF(AND(D9&gt;0,D10&gt;0),MAX(D11,D12,D13),IF(D9&gt;0,D11,D12))</f>
        <v/>
      </c>
      <c r="E14" s="7" t="inlineStr">
        <is>
          <t>新旧両方あるときは有利な方を自動で選びます</t>
        </is>
      </c>
    </row>
    <row r="16" ht="21" customHeight="1">
      <c r="B16" s="13" t="inlineStr">
        <is>
          <t>② 介護医療保険料</t>
        </is>
      </c>
    </row>
    <row r="17" ht="19" customHeight="1">
      <c r="B17" s="5" t="n"/>
      <c r="C17" s="5" t="inlineStr">
        <is>
          <t>支払保険料（平成24年1月1日以後の契約のみ）</t>
        </is>
      </c>
      <c r="D17" s="6" t="n">
        <v>0</v>
      </c>
      <c r="E17" s="7" t="inlineStr"/>
    </row>
    <row r="18" ht="19" customHeight="1">
      <c r="B18" s="5" t="n"/>
      <c r="C18" s="5" t="inlineStr">
        <is>
          <t>介護医療保険料控除額</t>
        </is>
      </c>
      <c r="D18" s="8">
        <f>ROUNDUP(IF(D17&lt;=20000,D17,IF(D17&lt;=40000,20000+(D17-20000)/2,IF(D17&lt;=80000,30000+(D17-40000)/4,40000))),0)</f>
        <v/>
      </c>
      <c r="E18" s="7" t="inlineStr">
        <is>
          <t>所法76②（最高4万円・特例の対象外）</t>
        </is>
      </c>
    </row>
    <row r="20" ht="21" customHeight="1">
      <c r="B20" s="13" t="inlineStr">
        <is>
          <t>③ 個人年金保険料</t>
        </is>
      </c>
    </row>
    <row r="21" ht="19" customHeight="1">
      <c r="B21" s="5" t="n"/>
      <c r="C21" s="5" t="inlineStr">
        <is>
          <t>新契約（平成24年1月1日以後）の支払保険料</t>
        </is>
      </c>
      <c r="D21" s="6" t="n">
        <v>0</v>
      </c>
      <c r="E21" s="7" t="inlineStr"/>
    </row>
    <row r="22" ht="19" customHeight="1">
      <c r="B22" s="5" t="n"/>
      <c r="C22" s="5" t="inlineStr">
        <is>
          <t>旧契約（平成23年12月31日以前）の支払保険料</t>
        </is>
      </c>
      <c r="D22" s="6" t="n">
        <v>0</v>
      </c>
      <c r="E22" s="7" t="inlineStr"/>
    </row>
    <row r="23" ht="19" customHeight="1">
      <c r="B23" s="5" t="n"/>
      <c r="C23" s="5" t="inlineStr">
        <is>
          <t xml:space="preserve">　新契約だけの控除額</t>
        </is>
      </c>
      <c r="D23" s="9">
        <f>ROUNDUP(IF(D21&lt;=20000,D21,IF(D21&lt;=40000,20000+(D21-20000)/2,IF(D21&lt;=80000,30000+(D21-40000)/4,40000))),0)</f>
        <v/>
      </c>
      <c r="E23" s="7" t="inlineStr">
        <is>
          <t>最高4万円</t>
        </is>
      </c>
    </row>
    <row r="24" ht="19" customHeight="1">
      <c r="B24" s="5" t="n"/>
      <c r="C24" s="5" t="inlineStr">
        <is>
          <t xml:space="preserve">　旧契約だけの控除額</t>
        </is>
      </c>
      <c r="D24" s="9">
        <f>ROUNDUP(IF(D22&lt;=25000,D22,IF(D22&lt;=50000,25000+(D22-25000)/2,IF(D22&lt;=100000,37500+(D22-50000)/4,50000))),0)</f>
        <v/>
      </c>
      <c r="E24" s="7" t="inlineStr">
        <is>
          <t>最高5万円</t>
        </is>
      </c>
    </row>
    <row r="25" ht="19" customHeight="1">
      <c r="B25" s="5" t="n"/>
      <c r="C25" s="5" t="inlineStr">
        <is>
          <t xml:space="preserve">　新旧を合算した控除額</t>
        </is>
      </c>
      <c r="D25" s="9">
        <f>MIN(D23+D24,40000)</f>
        <v/>
      </c>
      <c r="E25" s="7" t="inlineStr">
        <is>
          <t>上限4万円</t>
        </is>
      </c>
    </row>
    <row r="26" ht="19" customHeight="1">
      <c r="B26" s="5" t="n"/>
      <c r="C26" s="5" t="inlineStr">
        <is>
          <t>個人年金保険料控除額</t>
        </is>
      </c>
      <c r="D26" s="8">
        <f>IF(AND(D21&gt;0,D22&gt;0),MAX(D23,D24,D25),IF(D21&gt;0,D23,D24))</f>
        <v/>
      </c>
      <c r="E26" s="7" t="inlineStr">
        <is>
          <t>所法76③（特例の対象外）</t>
        </is>
      </c>
    </row>
    <row r="28" ht="24" customHeight="1">
      <c r="B28" s="3" t="inlineStr">
        <is>
          <t>⑮ 生命保険料控除額（源泉徴収簿の⑮へ）</t>
        </is>
      </c>
    </row>
    <row r="29" ht="19" customHeight="1">
      <c r="B29" s="4" t="inlineStr">
        <is>
          <t>⑮</t>
        </is>
      </c>
      <c r="C29" s="5" t="inlineStr">
        <is>
          <t>①＋②＋③（合計の限度額は12万円）</t>
        </is>
      </c>
      <c r="D29" s="14">
        <f>MIN(D14+D18+D26,120000)</f>
        <v/>
      </c>
      <c r="E29" s="7" t="inlineStr">
        <is>
          <t>所法76④。特例で一般が6万円になっても合計12万円は変わりません</t>
        </is>
      </c>
    </row>
    <row r="31">
      <c r="C31" s="2" t="inlineStr">
        <is>
          <t>※ 3区分の合計が12万円を超えるときは12万円で頭打ちになります。</t>
        </is>
      </c>
    </row>
    <row r="32">
      <c r="C32" s="2" t="inlineStr">
        <is>
          <t>※ 1つの契約が新旧どちらにも当たることはありません。保険会社の控除証明書の表示に従ってください。</t>
        </is>
      </c>
    </row>
  </sheetData>
  <mergeCells count="5">
    <mergeCell ref="B16:F16"/>
    <mergeCell ref="B20:F20"/>
    <mergeCell ref="B28:F28"/>
    <mergeCell ref="B5:F5"/>
    <mergeCell ref="B8:F8"/>
  </mergeCells>
  <dataValidations count="1">
    <dataValidation sqref="D6" showDropDown="0" showInputMessage="0" showErrorMessage="0" allowBlank="0" type="list">
      <formula1>"1,0"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B2:F17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0" customWidth="1" min="3" max="3"/>
    <col width="18" customWidth="1" min="4" max="4"/>
    <col width="46" customWidth="1" min="5" max="5"/>
    <col width="3" customWidth="1" min="6" max="6"/>
  </cols>
  <sheetData>
    <row r="2">
      <c r="B2" s="1" t="inlineStr">
        <is>
          <t>⑯ 地震保険料控除の計算</t>
        </is>
      </c>
    </row>
    <row r="3">
      <c r="B3" s="2" t="inlineStr">
        <is>
          <t>黄色いセルに「1年間に支払った保険料」を入れてください。</t>
        </is>
      </c>
    </row>
    <row r="5" ht="21" customHeight="1">
      <c r="B5" s="13" t="inlineStr">
        <is>
          <t>① 地震保険料</t>
        </is>
      </c>
    </row>
    <row r="6" ht="19" customHeight="1">
      <c r="B6" s="5" t="n"/>
      <c r="C6" s="5" t="inlineStr">
        <is>
          <t>支払保険料</t>
        </is>
      </c>
      <c r="D6" s="6" t="n">
        <v>0</v>
      </c>
      <c r="E6" s="7" t="inlineStr"/>
    </row>
    <row r="7" ht="19" customHeight="1">
      <c r="B7" s="5" t="n"/>
      <c r="C7" s="5" t="inlineStr">
        <is>
          <t>地震保険料の控除額</t>
        </is>
      </c>
      <c r="D7" s="9">
        <f>MIN(D6,50000)</f>
        <v/>
      </c>
      <c r="E7" s="7" t="inlineStr">
        <is>
          <t>5万円以下は全額、5万円超は一律5万円</t>
        </is>
      </c>
    </row>
    <row r="9" ht="21" customHeight="1">
      <c r="B9" s="13" t="inlineStr">
        <is>
          <t>② 旧長期損害保険料（平成18年12月31日までに契約した長期の損害保険）</t>
        </is>
      </c>
    </row>
    <row r="10" ht="19" customHeight="1">
      <c r="B10" s="5" t="n"/>
      <c r="C10" s="5" t="inlineStr">
        <is>
          <t>支払保険料</t>
        </is>
      </c>
      <c r="D10" s="6" t="n">
        <v>0</v>
      </c>
      <c r="E10" s="7" t="inlineStr"/>
    </row>
    <row r="11" ht="19" customHeight="1">
      <c r="B11" s="5" t="n"/>
      <c r="C11" s="5" t="inlineStr">
        <is>
          <t>旧長期損害保険料の控除額</t>
        </is>
      </c>
      <c r="D11" s="9">
        <f>ROUNDUP(IF(D10&lt;=10000,D10,IF(D10&lt;=20000,D10/2+5000,15000)),0)</f>
        <v/>
      </c>
      <c r="E11" s="7" t="inlineStr">
        <is>
          <t>1万円以下は全額／1万円超2万円以下は×1/2+5,000円／2万円超は15,000円</t>
        </is>
      </c>
    </row>
    <row r="13" ht="24" customHeight="1">
      <c r="B13" s="3" t="inlineStr">
        <is>
          <t>⑯ 地震保険料控除額（源泉徴収簿の⑯へ）</t>
        </is>
      </c>
    </row>
    <row r="14" ht="19" customHeight="1">
      <c r="B14" s="4" t="inlineStr">
        <is>
          <t>⑯</t>
        </is>
      </c>
      <c r="C14" s="5" t="inlineStr">
        <is>
          <t>①＋②（合計の限度額は5万円）</t>
        </is>
      </c>
      <c r="D14" s="14">
        <f>MIN(D7+D11,50000)</f>
        <v/>
      </c>
      <c r="E14" s="7" t="inlineStr">
        <is>
          <t>国税庁 No.1145</t>
        </is>
      </c>
    </row>
    <row r="16">
      <c r="C16" s="2" t="inlineStr">
        <is>
          <t>※ 1つの契約が地震保険料と旧長期損害保険料の両方に当たる場合は、どちらか一方でしか控除を受けられません。</t>
        </is>
      </c>
    </row>
    <row r="17">
      <c r="C17" s="2" t="inlineStr">
        <is>
          <t xml:space="preserve">　 その場合は有利な方だけを上のどちらかに入れてください（両方に入れると二重計上になります）。</t>
        </is>
      </c>
    </row>
  </sheetData>
  <mergeCells count="3">
    <mergeCell ref="B9:F9"/>
    <mergeCell ref="B13:F13"/>
    <mergeCell ref="B5:F5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B2:F18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0" customWidth="1" min="3" max="3"/>
    <col width="18" customWidth="1" min="4" max="4"/>
    <col width="46" customWidth="1" min="5" max="5"/>
    <col width="3" customWidth="1" min="6" max="6"/>
  </cols>
  <sheetData>
    <row r="2">
      <c r="B2" s="1" t="inlineStr">
        <is>
          <t>⑰ 配偶者控除・配偶者特別控除の計算</t>
        </is>
      </c>
    </row>
    <row r="3">
      <c r="B3" s="2" t="inlineStr">
        <is>
          <t>本人と配偶者の「合計所得金額」を入れてください。給与だけなら給与所得控除後の金額です。</t>
        </is>
      </c>
    </row>
    <row r="4">
      <c r="C4" s="5" t="inlineStr">
        <is>
          <t>控除対象となる配偶者はいますか（1=いる／0=いない）</t>
        </is>
      </c>
      <c r="D4" s="12" t="n">
        <v>0</v>
      </c>
      <c r="E4" s="7" t="inlineStr">
        <is>
          <t>生計を一にする配偶者がいない場合は0のまま。⑰は0円になります</t>
        </is>
      </c>
    </row>
    <row r="5" ht="21" customHeight="1">
      <c r="B5" s="13" t="inlineStr">
        <is>
          <t>入力</t>
        </is>
      </c>
    </row>
    <row r="6" ht="19" customHeight="1">
      <c r="B6" s="5" t="n"/>
      <c r="C6" s="5" t="inlineStr">
        <is>
          <t>本人（給与の支払を受ける人）の合計所得金額</t>
        </is>
      </c>
      <c r="D6" s="6" t="n">
        <v>0</v>
      </c>
      <c r="E6" s="7" t="inlineStr">
        <is>
          <t>1,000万円を超えると控除は受けられません</t>
        </is>
      </c>
    </row>
    <row r="7" ht="19" customHeight="1">
      <c r="B7" s="5" t="n"/>
      <c r="C7" s="5" t="inlineStr">
        <is>
          <t>配偶者の合計所得金額</t>
        </is>
      </c>
      <c r="D7" s="6" t="n">
        <v>0</v>
      </c>
      <c r="E7" s="7" t="inlineStr"/>
    </row>
    <row r="8">
      <c r="C8" s="5" t="inlineStr">
        <is>
          <t>配偶者は70歳以上ですか（1=はい／0=いいえ）</t>
        </is>
      </c>
      <c r="D8" s="12" t="n">
        <v>0</v>
      </c>
      <c r="E8" s="7" t="inlineStr">
        <is>
          <t>老人控除対象配偶者（その年12月31日時点で70歳以上）</t>
        </is>
      </c>
    </row>
    <row r="10" ht="21" customHeight="1">
      <c r="B10" s="13" t="inlineStr">
        <is>
          <t>判定</t>
        </is>
      </c>
    </row>
    <row r="11" ht="19" customHeight="1">
      <c r="B11" s="5" t="n"/>
      <c r="C11" s="5" t="inlineStr">
        <is>
          <t>本人の所得区分（1:900万以下 2:〜950万 3:〜1000万 0:対象外）</t>
        </is>
      </c>
      <c r="D11" s="15">
        <f>IF(OR($D$4&lt;&gt;1,D6&gt;10000000),0,IF(D6&lt;=9000000,1,IF(D6&lt;=9500000,2,3)))</f>
        <v/>
      </c>
      <c r="E11" s="7" t="inlineStr">
        <is>
          <t>配偶者がいない場合も0（＝控除なし）</t>
        </is>
      </c>
    </row>
    <row r="12" ht="19" customHeight="1">
      <c r="B12" s="5" t="n"/>
      <c r="C12" s="5" t="inlineStr">
        <is>
          <t>配偶者控除の額</t>
        </is>
      </c>
      <c r="D12" s="9">
        <f>IF(OR($D$11=0,D7&gt;620000),0,IF($D$8=1,CHOOSE($D$11,480000,320000,160000),CHOOSE($D$11,380000,260000,130000)))</f>
        <v/>
      </c>
      <c r="E12" s="7" t="inlineStr">
        <is>
          <t>配偶者の合計所得62万円以下のとき（所法83）</t>
        </is>
      </c>
    </row>
    <row r="13" ht="19" customHeight="1">
      <c r="B13" s="5" t="n"/>
      <c r="C13" s="5" t="inlineStr">
        <is>
          <t>配偶者特別控除の額</t>
        </is>
      </c>
      <c r="D13" s="9">
        <f>IF(OR($D$11=0,D7&lt;=620000,D7&gt;1330000),0,CHOOSE($D$11,IF(D7&lt;=950000,380000,IF(D7&lt;=1000000,360000,IF(D7&lt;=1050000,310000,IF(D7&lt;=1100000,260000,IF(D7&lt;=1150000,210000,IF(D7&lt;=1200000,160000,IF(D7&lt;=1250000,110000,IF(D7&lt;=1300000,60000,30000)))))))),IF(D7&lt;=950000,260000,IF(D7&lt;=1000000,240000,IF(D7&lt;=1050000,210000,IF(D7&lt;=1100000,180000,IF(D7&lt;=1150000,140000,IF(D7&lt;=1200000,110000,IF(D7&lt;=1250000,80000,IF(D7&lt;=1300000,40000,20000)))))))),IF(D7&lt;=950000,130000,IF(D7&lt;=1000000,120000,IF(D7&lt;=1050000,110000,IF(D7&lt;=1100000,90000,IF(D7&lt;=1150000,70000,IF(D7&lt;=1200000,60000,IF(D7&lt;=1250000,40000,IF(D7&lt;=1300000,20000,10000))))))))))</f>
        <v/>
      </c>
      <c r="E13" s="7" t="inlineStr">
        <is>
          <t>配偶者の合計所得62万円超133万円以下のとき（所法83の2）</t>
        </is>
      </c>
    </row>
    <row r="15" ht="24" customHeight="1">
      <c r="B15" s="3" t="inlineStr">
        <is>
          <t>⑰ 配偶者（特別）控除額（源泉徴収簿の⑰へ）</t>
        </is>
      </c>
    </row>
    <row r="16" ht="19" customHeight="1">
      <c r="B16" s="4" t="inlineStr">
        <is>
          <t>⑰</t>
        </is>
      </c>
      <c r="C16" s="5" t="inlineStr">
        <is>
          <t>配偶者控除と配偶者特別控除は両方は受けられません</t>
        </is>
      </c>
      <c r="D16" s="14">
        <f>D12+D13</f>
        <v/>
      </c>
      <c r="E16" s="7" t="inlineStr">
        <is>
          <t>国税庁 No.1191／No.1195</t>
        </is>
      </c>
    </row>
    <row r="18">
      <c r="C18" s="2" t="inlineStr">
        <is>
          <t>※ 令和8年分は、配偶者控除の所得要件が58万円以下→62万円以下（給与だけなら136万円以下）に引き上げられました。</t>
        </is>
      </c>
    </row>
  </sheetData>
  <mergeCells count="3">
    <mergeCell ref="B15:F15"/>
    <mergeCell ref="B10:F10"/>
    <mergeCell ref="B5:F5"/>
  </mergeCells>
  <dataValidations count="2">
    <dataValidation sqref="D4" showDropDown="0" showInputMessage="0" showErrorMessage="0" allowBlank="0" type="list">
      <formula1>"1,0"</formula1>
    </dataValidation>
    <dataValidation sqref="D8" showDropDown="0" showInputMessage="0" showErrorMessage="0" allowBlank="0" type="list">
      <formula1>"1,0"</formula1>
    </dataValidation>
  </dataValidation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B2:F15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0" customWidth="1" min="3" max="3"/>
    <col width="18" customWidth="1" min="4" max="4"/>
    <col width="46" customWidth="1" min="5" max="5"/>
    <col width="3" customWidth="1" min="6" max="6"/>
  </cols>
  <sheetData>
    <row r="2">
      <c r="B2" s="1" t="inlineStr">
        <is>
          <t>⑱ 特定親族特別控除の計算</t>
        </is>
      </c>
    </row>
    <row r="3">
      <c r="B3" s="2" t="inlineStr">
        <is>
          <t>19歳以上23歳未満で合計所得金額が62万円超123万円以下の親族について、1人ずつ所得を入れてください。</t>
        </is>
      </c>
    </row>
    <row r="5" ht="21" customHeight="1">
      <c r="B5" s="13" t="inlineStr">
        <is>
          <t>対象者ごとの合計所得金額</t>
        </is>
      </c>
      <c r="E5" s="16" t="inlineStr">
        <is>
          <t>控除額</t>
        </is>
      </c>
    </row>
    <row r="6">
      <c r="B6" s="5" t="n"/>
      <c r="C6" s="5" t="inlineStr">
        <is>
          <t>1人目の合計所得金額</t>
        </is>
      </c>
      <c r="D6" s="6" t="n">
        <v>0</v>
      </c>
      <c r="E6" s="9">
        <f>IF(OR(D6&lt;=620000,D6&gt;1230000),0,IF(D6&lt;=850000,630000,IF(D6&lt;=900000,610000,IF(D6&lt;=950000,510000,IF(D6&lt;=1000000,410000,IF(D6&lt;=1050000,310000,IF(D6&lt;=1100000,210000,IF(D6&lt;=1150000,110000,IF(D6&lt;=1200000,60000,30000)))))))))</f>
        <v/>
      </c>
    </row>
    <row r="7">
      <c r="B7" s="5" t="n"/>
      <c r="C7" s="5" t="inlineStr">
        <is>
          <t>2人目の合計所得金額</t>
        </is>
      </c>
      <c r="D7" s="6" t="n">
        <v>0</v>
      </c>
      <c r="E7" s="9">
        <f>IF(OR(D7&lt;=620000,D7&gt;1230000),0,IF(D7&lt;=850000,630000,IF(D7&lt;=900000,610000,IF(D7&lt;=950000,510000,IF(D7&lt;=1000000,410000,IF(D7&lt;=1050000,310000,IF(D7&lt;=1100000,210000,IF(D7&lt;=1150000,110000,IF(D7&lt;=1200000,60000,30000)))))))))</f>
        <v/>
      </c>
    </row>
    <row r="8">
      <c r="B8" s="5" t="n"/>
      <c r="C8" s="5" t="inlineStr">
        <is>
          <t>3人目の合計所得金額</t>
        </is>
      </c>
      <c r="D8" s="6" t="n">
        <v>0</v>
      </c>
      <c r="E8" s="9">
        <f>IF(OR(D8&lt;=620000,D8&gt;1230000),0,IF(D8&lt;=850000,630000,IF(D8&lt;=900000,610000,IF(D8&lt;=950000,510000,IF(D8&lt;=1000000,410000,IF(D8&lt;=1050000,310000,IF(D8&lt;=1100000,210000,IF(D8&lt;=1150000,110000,IF(D8&lt;=1200000,60000,30000)))))))))</f>
        <v/>
      </c>
    </row>
    <row r="9">
      <c r="B9" s="5" t="n"/>
      <c r="C9" s="5" t="inlineStr">
        <is>
          <t>4人目の合計所得金額</t>
        </is>
      </c>
      <c r="D9" s="6" t="n">
        <v>0</v>
      </c>
      <c r="E9" s="9">
        <f>IF(OR(D9&lt;=620000,D9&gt;1230000),0,IF(D9&lt;=850000,630000,IF(D9&lt;=900000,610000,IF(D9&lt;=950000,510000,IF(D9&lt;=1000000,410000,IF(D9&lt;=1050000,310000,IF(D9&lt;=1100000,210000,IF(D9&lt;=1150000,110000,IF(D9&lt;=1200000,60000,30000)))))))))</f>
        <v/>
      </c>
    </row>
    <row r="11" ht="24" customHeight="1">
      <c r="B11" s="3" t="inlineStr">
        <is>
          <t>⑱ 特定親族特別控除額（源泉徴収簿の⑱へ）</t>
        </is>
      </c>
    </row>
    <row r="12" ht="19" customHeight="1">
      <c r="B12" s="4" t="inlineStr">
        <is>
          <t>⑱</t>
        </is>
      </c>
      <c r="C12" s="5" t="inlineStr">
        <is>
          <t>対象者ごとの控除額の合計</t>
        </is>
      </c>
      <c r="D12" s="14">
        <f>SUM(E6:E9)</f>
        <v/>
      </c>
      <c r="E12" s="7" t="inlineStr">
        <is>
          <t>国税庁「令和8年分 年末調整のしかた」56ページの9段階表</t>
        </is>
      </c>
    </row>
    <row r="14">
      <c r="C14" s="2" t="inlineStr">
        <is>
          <t>※ 合計所得金額が62万円以下の人は、この控除ではなく扶養控除（特定扶養親族63万円）の対象です。⑲に入れてください。</t>
        </is>
      </c>
    </row>
    <row r="15">
      <c r="C15" s="2" t="inlineStr">
        <is>
          <t>※ 年末調整で適用を受けるには、従業員から「給与所得者の特定親族特別控除申告書」の提出が必要です。</t>
        </is>
      </c>
    </row>
  </sheetData>
  <mergeCells count="2">
    <mergeCell ref="B5:C5"/>
    <mergeCell ref="B11:F1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B2:H22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6" customWidth="1" min="2" max="2"/>
    <col width="40" customWidth="1" min="3" max="3"/>
    <col width="12" customWidth="1" min="4" max="4"/>
    <col width="14" customWidth="1" min="5" max="5"/>
    <col width="34" customWidth="1" min="6" max="6"/>
  </cols>
  <sheetData>
    <row r="2">
      <c r="B2" s="1" t="inlineStr">
        <is>
          <t>⑲ 扶養控除額及び障害者等の控除額の合計額</t>
        </is>
      </c>
    </row>
    <row r="3">
      <c r="B3" s="2" t="inlineStr">
        <is>
          <t>該当する人数を入れてください（寡婦・ひとり親・勤労学生は本人のことなので0か1）。</t>
        </is>
      </c>
    </row>
    <row r="5" ht="21" customHeight="1">
      <c r="B5" s="13" t="inlineStr">
        <is>
          <t>区分ごとの人数</t>
        </is>
      </c>
    </row>
    <row r="6">
      <c r="C6" s="17" t="inlineStr">
        <is>
          <t>区分</t>
        </is>
      </c>
      <c r="D6" s="17" t="inlineStr">
        <is>
          <t>人数</t>
        </is>
      </c>
      <c r="E6" s="17" t="inlineStr">
        <is>
          <t>1人あたり</t>
        </is>
      </c>
      <c r="F6" s="17" t="inlineStr">
        <is>
          <t>小計</t>
        </is>
      </c>
    </row>
    <row r="7">
      <c r="B7" s="5" t="n"/>
      <c r="C7" s="5" t="inlineStr">
        <is>
          <t>一般の控除対象扶養親族</t>
        </is>
      </c>
      <c r="D7" s="12" t="n">
        <v>0</v>
      </c>
      <c r="E7" s="18" t="n">
        <v>380000</v>
      </c>
      <c r="F7" s="9">
        <f>D7*E7</f>
        <v/>
      </c>
      <c r="H7" s="2" t="inlineStr">
        <is>
          <t>16歳以上（19歳以上23歳未満・70歳以上を除く）</t>
        </is>
      </c>
    </row>
    <row r="8">
      <c r="B8" s="5" t="n"/>
      <c r="C8" s="5" t="inlineStr">
        <is>
          <t>特定扶養親族</t>
        </is>
      </c>
      <c r="D8" s="12" t="n">
        <v>0</v>
      </c>
      <c r="E8" s="18" t="n">
        <v>630000</v>
      </c>
      <c r="F8" s="9">
        <f>D8*E8</f>
        <v/>
      </c>
      <c r="H8" s="2" t="inlineStr">
        <is>
          <t>19歳以上23歳未満で合計所得62万円以下</t>
        </is>
      </c>
    </row>
    <row r="9">
      <c r="B9" s="5" t="n"/>
      <c r="C9" s="5" t="inlineStr">
        <is>
          <t>老人扶養親族（同居老親等）</t>
        </is>
      </c>
      <c r="D9" s="12" t="n">
        <v>0</v>
      </c>
      <c r="E9" s="18" t="n">
        <v>580000</v>
      </c>
      <c r="F9" s="9">
        <f>D9*E9</f>
        <v/>
      </c>
      <c r="H9" s="2" t="inlineStr">
        <is>
          <t>70歳以上で本人か配偶者の直系尊属かつ同居</t>
        </is>
      </c>
    </row>
    <row r="10">
      <c r="B10" s="5" t="n"/>
      <c r="C10" s="5" t="inlineStr">
        <is>
          <t>老人扶養親族（その他）</t>
        </is>
      </c>
      <c r="D10" s="12" t="n">
        <v>0</v>
      </c>
      <c r="E10" s="18" t="n">
        <v>480000</v>
      </c>
      <c r="F10" s="9">
        <f>D10*E10</f>
        <v/>
      </c>
      <c r="H10" s="2" t="inlineStr">
        <is>
          <t>70歳以上（同居老親等以外）</t>
        </is>
      </c>
    </row>
    <row r="11">
      <c r="B11" s="5" t="n"/>
      <c r="C11" s="5" t="inlineStr">
        <is>
          <t>一般の障害者</t>
        </is>
      </c>
      <c r="D11" s="12" t="n">
        <v>0</v>
      </c>
      <c r="E11" s="18" t="n">
        <v>270000</v>
      </c>
      <c r="F11" s="9">
        <f>D11*E11</f>
        <v/>
      </c>
      <c r="H11" s="2" t="inlineStr">
        <is>
          <t>本人・配偶者・扶養親族</t>
        </is>
      </c>
    </row>
    <row r="12">
      <c r="B12" s="5" t="n"/>
      <c r="C12" s="5" t="inlineStr">
        <is>
          <t>特別障害者</t>
        </is>
      </c>
      <c r="D12" s="12" t="n">
        <v>0</v>
      </c>
      <c r="E12" s="18" t="n">
        <v>400000</v>
      </c>
      <c r="F12" s="9">
        <f>D12*E12</f>
        <v/>
      </c>
      <c r="H12" s="2" t="inlineStr">
        <is>
          <t>本人・配偶者・扶養親族</t>
        </is>
      </c>
    </row>
    <row r="13">
      <c r="B13" s="5" t="n"/>
      <c r="C13" s="5" t="inlineStr">
        <is>
          <t>同居特別障害者</t>
        </is>
      </c>
      <c r="D13" s="12" t="n">
        <v>0</v>
      </c>
      <c r="E13" s="18" t="n">
        <v>750000</v>
      </c>
      <c r="F13" s="9">
        <f>D13*E13</f>
        <v/>
      </c>
      <c r="H13" s="2" t="inlineStr">
        <is>
          <t>配偶者・扶養親族で同居しているとき</t>
        </is>
      </c>
    </row>
    <row r="14">
      <c r="B14" s="5" t="n"/>
      <c r="C14" s="5" t="inlineStr">
        <is>
          <t>寡婦</t>
        </is>
      </c>
      <c r="D14" s="12" t="n">
        <v>0</v>
      </c>
      <c r="E14" s="18" t="n">
        <v>270000</v>
      </c>
      <c r="F14" s="9">
        <f>D14*E14</f>
        <v/>
      </c>
      <c r="H14" s="2" t="inlineStr">
        <is>
          <t>本人が該当する場合（ひとり親との重複適用は不可）</t>
        </is>
      </c>
    </row>
    <row r="15">
      <c r="B15" s="5" t="n"/>
      <c r="C15" s="5" t="inlineStr">
        <is>
          <t>ひとり親</t>
        </is>
      </c>
      <c r="D15" s="12" t="n">
        <v>0</v>
      </c>
      <c r="E15" s="18" t="n">
        <v>350000</v>
      </c>
      <c r="F15" s="9">
        <f>D15*E15</f>
        <v/>
      </c>
      <c r="H15" s="2" t="inlineStr">
        <is>
          <t>本人が該当する場合</t>
        </is>
      </c>
    </row>
    <row r="16">
      <c r="B16" s="5" t="n"/>
      <c r="C16" s="5" t="inlineStr">
        <is>
          <t>勤労学生</t>
        </is>
      </c>
      <c r="D16" s="12" t="n">
        <v>0</v>
      </c>
      <c r="E16" s="18" t="n">
        <v>270000</v>
      </c>
      <c r="F16" s="9">
        <f>D16*E16</f>
        <v/>
      </c>
      <c r="H16" s="2" t="inlineStr">
        <is>
          <t>本人が該当する場合</t>
        </is>
      </c>
    </row>
    <row r="18" ht="24" customHeight="1">
      <c r="B18" s="3" t="inlineStr">
        <is>
          <t>⑲ 扶養控除額及び障害者等の控除額の合計額（源泉徴収簿の⑲へ）</t>
        </is>
      </c>
    </row>
    <row r="19">
      <c r="B19" s="4" t="inlineStr">
        <is>
          <t>⑲</t>
        </is>
      </c>
      <c r="C19" s="5" t="inlineStr">
        <is>
          <t>各区分の小計の合計</t>
        </is>
      </c>
      <c r="D19" s="5" t="n"/>
      <c r="E19" s="5" t="n"/>
      <c r="F19" s="14">
        <f>SUM(F7:F16)</f>
        <v/>
      </c>
    </row>
    <row r="21">
      <c r="C21" s="2" t="inlineStr">
        <is>
          <t>※ 寡婦とひとり親は重ねて受けられません。どちらか一方だけに1を入れてください。</t>
        </is>
      </c>
    </row>
    <row r="22">
      <c r="C22" s="2" t="inlineStr">
        <is>
          <t>※ 16歳未満の扶養親族は扶養控除の対象外です（住民税の非課税判定には使います）。</t>
        </is>
      </c>
    </row>
  </sheetData>
  <mergeCells count="2">
    <mergeCell ref="B18:F18"/>
    <mergeCell ref="B5:F5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B2:C71"/>
  <sheetViews>
    <sheetView showGridLines="0" workbookViewId="0">
      <selection activeCell="A1" sqref="A1"/>
    </sheetView>
  </sheetViews>
  <sheetFormatPr baseColWidth="8" defaultRowHeight="15"/>
  <cols>
    <col width="3" customWidth="1" min="1" max="1"/>
    <col width="42" customWidth="1" min="2" max="2"/>
    <col width="22" customWidth="1" min="3" max="3"/>
    <col width="42" customWidth="1" min="4" max="4"/>
  </cols>
  <sheetData>
    <row r="2">
      <c r="B2" s="19" t="inlineStr">
        <is>
          <t>令和8年分 年末調整で使う控除額</t>
        </is>
      </c>
    </row>
    <row r="4" ht="22" customHeight="1">
      <c r="B4" s="3" t="inlineStr">
        <is>
          <t>基礎控除額（令和8年分）</t>
        </is>
      </c>
    </row>
    <row r="5">
      <c r="B5" s="5" t="inlineStr">
        <is>
          <t>合計所得金額 489万円以下</t>
        </is>
      </c>
      <c r="C5" s="20" t="inlineStr">
        <is>
          <t>104万円</t>
        </is>
      </c>
    </row>
    <row r="6">
      <c r="B6" s="5" t="inlineStr">
        <is>
          <t>489万円超 655万円以下</t>
        </is>
      </c>
      <c r="C6" s="20" t="inlineStr">
        <is>
          <t>67万円</t>
        </is>
      </c>
    </row>
    <row r="7">
      <c r="B7" s="5" t="inlineStr">
        <is>
          <t>655万円超 2,350万円以下</t>
        </is>
      </c>
      <c r="C7" s="20" t="inlineStr">
        <is>
          <t>62万円</t>
        </is>
      </c>
    </row>
    <row r="8">
      <c r="B8" s="5" t="inlineStr">
        <is>
          <t>2,350万円超 2,400万円以下</t>
        </is>
      </c>
      <c r="C8" s="20" t="inlineStr">
        <is>
          <t>48万円</t>
        </is>
      </c>
    </row>
    <row r="9">
      <c r="B9" s="5" t="inlineStr">
        <is>
          <t>2,400万円超 2,450万円以下</t>
        </is>
      </c>
      <c r="C9" s="20" t="inlineStr">
        <is>
          <t>32万円</t>
        </is>
      </c>
    </row>
    <row r="10">
      <c r="B10" s="5" t="inlineStr">
        <is>
          <t>2,450万円超 2,500万円以下</t>
        </is>
      </c>
      <c r="C10" s="20" t="inlineStr">
        <is>
          <t>16万円</t>
        </is>
      </c>
    </row>
    <row r="11">
      <c r="B11" s="5" t="inlineStr">
        <is>
          <t>2,500万円超</t>
        </is>
      </c>
      <c r="C11" s="20" t="inlineStr">
        <is>
          <t>0円</t>
        </is>
      </c>
    </row>
    <row r="13" ht="22" customHeight="1">
      <c r="B13" s="3" t="inlineStr">
        <is>
          <t>生命保険料控除（新契約・一般／介護医療／個人年金 各区分）</t>
        </is>
      </c>
    </row>
    <row r="14">
      <c r="B14" s="5" t="inlineStr">
        <is>
          <t>支払保険料 2万円以下</t>
        </is>
      </c>
      <c r="C14" s="20" t="inlineStr">
        <is>
          <t>全額</t>
        </is>
      </c>
    </row>
    <row r="15">
      <c r="B15" s="5" t="inlineStr">
        <is>
          <t>2万円超 4万円以下</t>
        </is>
      </c>
      <c r="C15" s="20" t="inlineStr">
        <is>
          <t>×1/2＋1万円</t>
        </is>
      </c>
    </row>
    <row r="16">
      <c r="B16" s="5" t="inlineStr">
        <is>
          <t>4万円超 8万円以下</t>
        </is>
      </c>
      <c r="C16" s="20" t="inlineStr">
        <is>
          <t>×1/4＋2万円</t>
        </is>
      </c>
    </row>
    <row r="17">
      <c r="B17" s="5" t="inlineStr">
        <is>
          <t>8万円超</t>
        </is>
      </c>
      <c r="C17" s="20" t="inlineStr">
        <is>
          <t>4万円</t>
        </is>
      </c>
    </row>
    <row r="18">
      <c r="B18" s="5" t="inlineStr">
        <is>
          <t>【令和8・9年分・23歳未満の扶養親族あり】一般の新契約のみ 3万円以下</t>
        </is>
      </c>
      <c r="C18" s="20" t="inlineStr">
        <is>
          <t>全額</t>
        </is>
      </c>
    </row>
    <row r="19">
      <c r="B19" s="5" t="inlineStr">
        <is>
          <t xml:space="preserve">　3万円超 6万円以下</t>
        </is>
      </c>
      <c r="C19" s="20" t="inlineStr">
        <is>
          <t>×1/2＋1.5万円</t>
        </is>
      </c>
    </row>
    <row r="20">
      <c r="B20" s="5" t="inlineStr">
        <is>
          <t xml:space="preserve">　6万円超 12万円以下</t>
        </is>
      </c>
      <c r="C20" s="20" t="inlineStr">
        <is>
          <t>×1/4＋3万円</t>
        </is>
      </c>
    </row>
    <row r="21">
      <c r="B21" s="5" t="inlineStr">
        <is>
          <t xml:space="preserve">　12万円超</t>
        </is>
      </c>
      <c r="C21" s="20" t="inlineStr">
        <is>
          <t>6万円</t>
        </is>
      </c>
    </row>
    <row r="22">
      <c r="B22" s="5" t="inlineStr">
        <is>
          <t>3区分の合計限度額</t>
        </is>
      </c>
      <c r="C22" s="20" t="inlineStr">
        <is>
          <t>12万円</t>
        </is>
      </c>
    </row>
    <row r="24" ht="22" customHeight="1">
      <c r="B24" s="3" t="inlineStr">
        <is>
          <t>生命保険料控除（旧契約・一般／個人年金）</t>
        </is>
      </c>
    </row>
    <row r="25">
      <c r="B25" s="5" t="inlineStr">
        <is>
          <t>支払保険料 2.5万円以下</t>
        </is>
      </c>
      <c r="C25" s="20" t="inlineStr">
        <is>
          <t>全額</t>
        </is>
      </c>
    </row>
    <row r="26">
      <c r="B26" s="5" t="inlineStr">
        <is>
          <t>2.5万円超 5万円以下</t>
        </is>
      </c>
      <c r="C26" s="20" t="inlineStr">
        <is>
          <t>×1/2＋1.25万円</t>
        </is>
      </c>
    </row>
    <row r="27">
      <c r="B27" s="5" t="inlineStr">
        <is>
          <t>5万円超 10万円以下</t>
        </is>
      </c>
      <c r="C27" s="20" t="inlineStr">
        <is>
          <t>×1/4＋2.5万円</t>
        </is>
      </c>
    </row>
    <row r="28">
      <c r="B28" s="5" t="inlineStr">
        <is>
          <t>10万円超</t>
        </is>
      </c>
      <c r="C28" s="20" t="inlineStr">
        <is>
          <t>5万円</t>
        </is>
      </c>
    </row>
    <row r="30" ht="22" customHeight="1">
      <c r="B30" s="3" t="inlineStr">
        <is>
          <t>地震保険料控除</t>
        </is>
      </c>
    </row>
    <row r="31">
      <c r="B31" s="5" t="inlineStr">
        <is>
          <t>地震保険料 5万円以下</t>
        </is>
      </c>
      <c r="C31" s="20" t="inlineStr">
        <is>
          <t>全額</t>
        </is>
      </c>
    </row>
    <row r="32">
      <c r="B32" s="5" t="inlineStr">
        <is>
          <t>地震保険料 5万円超</t>
        </is>
      </c>
      <c r="C32" s="20" t="inlineStr">
        <is>
          <t>5万円</t>
        </is>
      </c>
    </row>
    <row r="33">
      <c r="B33" s="5" t="inlineStr">
        <is>
          <t>旧長期損害保険料 1万円以下</t>
        </is>
      </c>
      <c r="C33" s="20" t="inlineStr">
        <is>
          <t>全額</t>
        </is>
      </c>
    </row>
    <row r="34">
      <c r="B34" s="5" t="inlineStr">
        <is>
          <t xml:space="preserve">　1万円超 2万円以下</t>
        </is>
      </c>
      <c r="C34" s="20" t="inlineStr">
        <is>
          <t>×1/2＋5,000円</t>
        </is>
      </c>
    </row>
    <row r="35">
      <c r="B35" s="5" t="inlineStr">
        <is>
          <t xml:space="preserve">　2万円超</t>
        </is>
      </c>
      <c r="C35" s="20" t="inlineStr">
        <is>
          <t>15,000円</t>
        </is>
      </c>
    </row>
    <row r="36">
      <c r="B36" s="5" t="inlineStr">
        <is>
          <t>合計限度額</t>
        </is>
      </c>
      <c r="C36" s="20" t="inlineStr">
        <is>
          <t>5万円</t>
        </is>
      </c>
    </row>
    <row r="38" ht="22" customHeight="1">
      <c r="B38" s="3" t="inlineStr">
        <is>
          <t>特定親族特別控除額（1人につき・19歳以上23歳未満）</t>
        </is>
      </c>
    </row>
    <row r="39">
      <c r="B39" s="5" t="inlineStr">
        <is>
          <t>合計所得金額 62万円超 85万円以下</t>
        </is>
      </c>
      <c r="C39" s="20" t="inlineStr">
        <is>
          <t>63万円</t>
        </is>
      </c>
    </row>
    <row r="40">
      <c r="B40" s="5" t="inlineStr">
        <is>
          <t>85万円超 90万円以下</t>
        </is>
      </c>
      <c r="C40" s="20" t="inlineStr">
        <is>
          <t>61万円</t>
        </is>
      </c>
    </row>
    <row r="41">
      <c r="B41" s="5" t="inlineStr">
        <is>
          <t>90万円超 95万円以下</t>
        </is>
      </c>
      <c r="C41" s="20" t="inlineStr">
        <is>
          <t>51万円</t>
        </is>
      </c>
    </row>
    <row r="42">
      <c r="B42" s="5" t="inlineStr">
        <is>
          <t>95万円超 100万円以下</t>
        </is>
      </c>
      <c r="C42" s="20" t="inlineStr">
        <is>
          <t>41万円</t>
        </is>
      </c>
    </row>
    <row r="43">
      <c r="B43" s="5" t="inlineStr">
        <is>
          <t>100万円超 105万円以下</t>
        </is>
      </c>
      <c r="C43" s="20" t="inlineStr">
        <is>
          <t>31万円</t>
        </is>
      </c>
    </row>
    <row r="44">
      <c r="B44" s="5" t="inlineStr">
        <is>
          <t>105万円超 110万円以下</t>
        </is>
      </c>
      <c r="C44" s="20" t="inlineStr">
        <is>
          <t>21万円</t>
        </is>
      </c>
    </row>
    <row r="45">
      <c r="B45" s="5" t="inlineStr">
        <is>
          <t>110万円超 115万円以下</t>
        </is>
      </c>
      <c r="C45" s="20" t="inlineStr">
        <is>
          <t>11万円</t>
        </is>
      </c>
    </row>
    <row r="46">
      <c r="B46" s="5" t="inlineStr">
        <is>
          <t>115万円超 120万円以下</t>
        </is>
      </c>
      <c r="C46" s="20" t="inlineStr">
        <is>
          <t>6万円</t>
        </is>
      </c>
    </row>
    <row r="47">
      <c r="B47" s="5" t="inlineStr">
        <is>
          <t>120万円超 123万円以下</t>
        </is>
      </c>
      <c r="C47" s="20" t="inlineStr">
        <is>
          <t>3万円</t>
        </is>
      </c>
    </row>
    <row r="49" ht="22" customHeight="1">
      <c r="B49" s="3" t="inlineStr">
        <is>
          <t>扶養控除・障害者等（1人につき）</t>
        </is>
      </c>
    </row>
    <row r="50">
      <c r="B50" s="5" t="inlineStr">
        <is>
          <t>一般の控除対象扶養親族</t>
        </is>
      </c>
      <c r="C50" s="20" t="inlineStr">
        <is>
          <t>38万円</t>
        </is>
      </c>
    </row>
    <row r="51">
      <c r="B51" s="5" t="inlineStr">
        <is>
          <t>特定扶養親族（19歳以上23歳未満）</t>
        </is>
      </c>
      <c r="C51" s="20" t="inlineStr">
        <is>
          <t>63万円</t>
        </is>
      </c>
    </row>
    <row r="52">
      <c r="B52" s="5" t="inlineStr">
        <is>
          <t>老人扶養親族（同居老親等）</t>
        </is>
      </c>
      <c r="C52" s="20" t="inlineStr">
        <is>
          <t>58万円</t>
        </is>
      </c>
    </row>
    <row r="53">
      <c r="B53" s="5" t="inlineStr">
        <is>
          <t>老人扶養親族（その他）</t>
        </is>
      </c>
      <c r="C53" s="20" t="inlineStr">
        <is>
          <t>48万円</t>
        </is>
      </c>
    </row>
    <row r="54">
      <c r="B54" s="5" t="inlineStr">
        <is>
          <t>一般の障害者</t>
        </is>
      </c>
      <c r="C54" s="20" t="inlineStr">
        <is>
          <t>27万円</t>
        </is>
      </c>
    </row>
    <row r="55">
      <c r="B55" s="5" t="inlineStr">
        <is>
          <t>特別障害者</t>
        </is>
      </c>
      <c r="C55" s="20" t="inlineStr">
        <is>
          <t>40万円</t>
        </is>
      </c>
    </row>
    <row r="56">
      <c r="B56" s="5" t="inlineStr">
        <is>
          <t>同居特別障害者</t>
        </is>
      </c>
      <c r="C56" s="20" t="inlineStr">
        <is>
          <t>75万円</t>
        </is>
      </c>
    </row>
    <row r="57">
      <c r="B57" s="5" t="inlineStr">
        <is>
          <t>寡婦</t>
        </is>
      </c>
      <c r="C57" s="20" t="inlineStr">
        <is>
          <t>27万円</t>
        </is>
      </c>
    </row>
    <row r="58">
      <c r="B58" s="5" t="inlineStr">
        <is>
          <t>ひとり親</t>
        </is>
      </c>
      <c r="C58" s="20" t="inlineStr">
        <is>
          <t>35万円</t>
        </is>
      </c>
    </row>
    <row r="59">
      <c r="B59" s="5" t="inlineStr">
        <is>
          <t>勤労学生</t>
        </is>
      </c>
      <c r="C59" s="20" t="inlineStr">
        <is>
          <t>27万円</t>
        </is>
      </c>
    </row>
    <row r="61" ht="22" customHeight="1">
      <c r="B61" s="3" t="inlineStr">
        <is>
          <t>給与所得控除額（令和8年分・改正された範囲）</t>
        </is>
      </c>
    </row>
    <row r="62">
      <c r="B62" s="5" t="inlineStr">
        <is>
          <t>給与の収入金額 190万円以下</t>
        </is>
      </c>
      <c r="C62" s="20" t="inlineStr">
        <is>
          <t>74万円</t>
        </is>
      </c>
    </row>
    <row r="63">
      <c r="B63" s="5" t="inlineStr">
        <is>
          <t>190万円超 220万円以下</t>
        </is>
      </c>
      <c r="C63" s="20" t="inlineStr">
        <is>
          <t>74万円</t>
        </is>
      </c>
    </row>
    <row r="64">
      <c r="B64" s="5" t="inlineStr">
        <is>
          <t>220万円超</t>
        </is>
      </c>
      <c r="C64" s="20" t="inlineStr">
        <is>
          <t>改正なし</t>
        </is>
      </c>
    </row>
    <row r="65">
      <c r="B65" s="5" t="inlineStr">
        <is>
          <t>※219万1,000円以上220万円未満は端数調整あり</t>
        </is>
      </c>
      <c r="C65" s="20" t="inlineStr">
        <is>
          <t>国税庁の表で確認</t>
        </is>
      </c>
    </row>
    <row r="67">
      <c r="B67" s="2" t="inlineStr">
        <is>
          <t>出典：国税庁「令和8年分 年末調整のしかた」3〜4ページ・55〜56ページ</t>
        </is>
      </c>
    </row>
    <row r="68">
      <c r="B68" s="2" t="inlineStr">
        <is>
          <t xml:space="preserve">　　　https://www.nta.go.jp/publication/pamph/gensen/nencho2026/pdf/nencho_all.pdf</t>
        </is>
      </c>
    </row>
    <row r="69">
      <c r="B69" s="2" t="inlineStr">
        <is>
          <t xml:space="preserve">　　　国税庁「令和8年4月 源泉所得税の改正のあらまし」https://www.nta.go.jp/publication/pamph/gensen/2026kaisei.pdf</t>
        </is>
      </c>
    </row>
    <row r="70">
      <c r="B70" s="2" t="inlineStr">
        <is>
          <t xml:space="preserve">　　　生命保険料控除＝所得税法第76条／令和8・9年分の特例＝租税特別措置法第41条の15の5第1項</t>
        </is>
      </c>
    </row>
    <row r="71">
      <c r="B71" s="2" t="inlineStr">
        <is>
          <t xml:space="preserve">　　　地震保険料控除＝国税庁 No.1145／配偶者控除等＝No.1191・No.1195／速算表＝No.2260</t>
        </is>
      </c>
    </row>
  </sheetData>
  <mergeCells count="7">
    <mergeCell ref="B13:C13"/>
    <mergeCell ref="B38:C38"/>
    <mergeCell ref="B24:C24"/>
    <mergeCell ref="B30:C30"/>
    <mergeCell ref="B61:C61"/>
    <mergeCell ref="B49:C49"/>
    <mergeCell ref="B4:C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2026-10-09T05:09:42Z</dcterms:created>
  <dcterms:modified xmlns:dcterms="http://purl.org/dc/terms/" xmlns:xsi="http://www.w3.org/2001/XMLSchema-instance" xsi:type="dcterms:W3CDTF">2026-10-09T05:09:42Z</dcterms:modified>
</cp:coreProperties>
</file>