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このツールについて" sheetId="1" state="visible" r:id="rId1"/>
    <sheet xmlns:r="http://schemas.openxmlformats.org/officeDocument/2006/relationships" name="設定" sheetId="2" state="visible" r:id="rId2"/>
    <sheet xmlns:r="http://schemas.openxmlformats.org/officeDocument/2006/relationships" name="明細入力" sheetId="3" state="visible" r:id="rId3"/>
    <sheet xmlns:r="http://schemas.openxmlformats.org/officeDocument/2006/relationships" name="集計・控除額" sheetId="4" state="visible" r:id="rId4"/>
    <sheet xmlns:r="http://schemas.openxmlformats.org/officeDocument/2006/relationships" name="明細書転記用" sheetId="5" state="visible" r:id="rId5"/>
  </sheets>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Meiryo"/>
      <b val="1"/>
      <color rgb="0000695C"/>
      <sz val="14"/>
    </font>
    <font>
      <name val="Meiryo"/>
      <sz val="10"/>
    </font>
    <font>
      <name val="Meiryo"/>
      <b val="1"/>
      <sz val="10"/>
    </font>
    <font>
      <name val="Meiryo"/>
      <color rgb="0064748B"/>
      <sz val="9"/>
    </font>
    <font>
      <name val="Meiryo"/>
      <color rgb="00B91C1C"/>
      <sz val="9"/>
    </font>
    <font>
      <name val="Meiryo"/>
      <b val="1"/>
      <color rgb="0000695C"/>
      <sz val="13"/>
    </font>
    <font>
      <name val="Meiryo"/>
      <color rgb="00475569"/>
      <sz val="9"/>
    </font>
    <font>
      <name val="Meiryo"/>
      <b val="1"/>
      <color rgb="00FFFFFF"/>
    </font>
    <font>
      <name val="Meiryo"/>
      <color rgb="00B45309"/>
      <sz val="9"/>
    </font>
  </fonts>
  <fills count="6">
    <fill>
      <patternFill/>
    </fill>
    <fill>
      <patternFill patternType="gray125"/>
    </fill>
    <fill>
      <patternFill patternType="solid">
        <fgColor rgb="00FFF9C4"/>
      </patternFill>
    </fill>
    <fill>
      <patternFill patternType="solid">
        <fgColor rgb="0000695C"/>
      </patternFill>
    </fill>
    <fill>
      <patternFill patternType="solid">
        <fgColor rgb="00F1F5F9"/>
      </patternFill>
    </fill>
    <fill>
      <patternFill patternType="solid">
        <fgColor rgb="00E8F5E9"/>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2">
    <xf numFmtId="0" fontId="0" fillId="0" borderId="0" pivotButton="0" quotePrefix="0" xfId="0"/>
    <xf numFmtId="0" fontId="3" fillId="0" borderId="0" pivotButton="0" quotePrefix="0" xfId="0"/>
    <xf numFmtId="0" fontId="2" fillId="0" borderId="0" pivotButton="0" quotePrefix="0" xfId="0"/>
    <xf numFmtId="0" fontId="1" fillId="0" borderId="0" pivotButton="0" quotePrefix="0" xfId="0"/>
    <xf numFmtId="3" fontId="2" fillId="2" borderId="1" pivotButton="0" quotePrefix="0" xfId="0"/>
    <xf numFmtId="0" fontId="4" fillId="0" borderId="0" pivotButton="0" quotePrefix="0" xfId="0"/>
    <xf numFmtId="0" fontId="2" fillId="2" borderId="1" pivotButton="0" quotePrefix="0" xfId="0"/>
    <xf numFmtId="9" fontId="2" fillId="2" borderId="1" pivotButton="0" quotePrefix="0" xfId="0"/>
    <xf numFmtId="0" fontId="5" fillId="0" borderId="0" pivotButton="0" quotePrefix="0" xfId="0"/>
    <xf numFmtId="0" fontId="6" fillId="0" borderId="0" pivotButton="0" quotePrefix="0" xfId="0"/>
    <xf numFmtId="0" fontId="7" fillId="0" borderId="0" pivotButton="0" quotePrefix="0" xfId="0"/>
    <xf numFmtId="0" fontId="8" fillId="3" borderId="1" applyAlignment="1" pivotButton="0" quotePrefix="0" xfId="0">
      <alignment horizontal="center" vertical="center" wrapText="1"/>
    </xf>
    <xf numFmtId="3" fontId="2" fillId="4" borderId="0" pivotButton="0" quotePrefix="0" xfId="0"/>
    <xf numFmtId="0" fontId="9" fillId="0" borderId="0" pivotButton="0" quotePrefix="0" xfId="0"/>
    <xf numFmtId="3" fontId="2" fillId="0" borderId="1" pivotButton="0" quotePrefix="0" xfId="0"/>
    <xf numFmtId="3" fontId="3" fillId="5" borderId="1" pivotButton="0" quotePrefix="0" xfId="0"/>
    <xf numFmtId="49" fontId="3" fillId="5" borderId="1" pivotButton="0" quotePrefix="0" xfId="0"/>
    <xf numFmtId="0" fontId="8" fillId="3" borderId="1" applyAlignment="1" pivotButton="0" quotePrefix="0" xfId="0">
      <alignment horizontal="center" wrapText="1"/>
    </xf>
    <xf numFmtId="3" fontId="0" fillId="0" borderId="1" pivotButton="0" quotePrefix="0" xfId="0"/>
    <xf numFmtId="0" fontId="2" fillId="0" borderId="1" pivotButton="0" quotePrefix="0" xfId="0"/>
    <xf numFmtId="0" fontId="2" fillId="0" borderId="1" applyAlignment="1" pivotButton="0" quotePrefix="0" xfId="0">
      <alignment horizontal="center"/>
    </xf>
    <xf numFmtId="3"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1:B14"/>
  <sheetViews>
    <sheetView showGridLines="0" workbookViewId="0">
      <selection activeCell="A1" sqref="A1"/>
    </sheetView>
  </sheetViews>
  <sheetFormatPr baseColWidth="8" defaultRowHeight="15"/>
  <cols>
    <col width="140" customWidth="1" min="2" max="2"/>
  </cols>
  <sheetData>
    <row r="1">
      <c r="B1" s="1" t="inlineStr">
        <is>
          <t>EZARK税務会計 医療費控除 集計シート（令和8年分）</t>
        </is>
      </c>
    </row>
    <row r="2">
      <c r="B2" s="2" t="inlineStr">
        <is>
          <t>配布元記事: https://ezark-tax-accounting.com/iryouhi-koujo-meisaisho-excel-shukei-2026/</t>
        </is>
      </c>
    </row>
    <row r="3">
      <c r="B3" s="2" t="inlineStr">
        <is>
          <t>作成: イザーク（公認会計士試験合格者）  2026-10-12 作成。マクロなし。</t>
        </is>
      </c>
    </row>
    <row r="4">
      <c r="B4" s="2" t="inlineStr"/>
    </row>
    <row r="5">
      <c r="B5" s="2" t="inlineStr">
        <is>
          <t>【計算の根拠】国税庁 タックスアンサー No.1120 / 1122 / 1129 / 1131、租税特別措置法41条の17</t>
        </is>
      </c>
    </row>
    <row r="6">
      <c r="B6" s="2" t="inlineStr">
        <is>
          <t>・医療費控除額＝（支払った医療費の合計－保険金等で補填される金額）－足切り額。足切り額は10万円。総所得金額等が200万円未満なら総所得金額等の5%。上限200万円。</t>
        </is>
      </c>
    </row>
    <row r="7">
      <c r="B7" s="2" t="inlineStr">
        <is>
          <t>・保険金等の補填額は、その給付の目的となった医療費の金額を限度として差し引く。</t>
        </is>
      </c>
    </row>
    <row r="8">
      <c r="B8" s="2" t="inlineStr">
        <is>
          <t>・セルフメディケーション税制＝対象医薬品の購入額（補填分を除く）のうち12,000円を超える部分。上限88,000円。通常の医療費控除との選択適用。</t>
        </is>
      </c>
    </row>
    <row r="9">
      <c r="B9" s="2" t="inlineStr"/>
    </row>
    <row r="10">
      <c r="B10" s="2" t="inlineStr">
        <is>
          <t>【このシートの限界】</t>
        </is>
      </c>
    </row>
    <row r="11">
      <c r="B11" s="2" t="inlineStr">
        <is>
          <t>・国税庁の様式（医療費集計フォーム・医療費控除の明細書）の再配布・改変はしていません。申告は国税庁の確定申告書等作成コーナー等で行います。</t>
        </is>
      </c>
    </row>
    <row r="12">
      <c r="B12" s="2" t="inlineStr">
        <is>
          <t>・保険金等の補填額は、給付の目的となった行に入力する前提です。1つの給付が複数の医療費にまたがる場合の按分は、国税庁の質疑応答事例で確認してください。</t>
        </is>
      </c>
    </row>
    <row r="13">
      <c r="B13" s="2" t="inlineStr">
        <is>
          <t>・高額療養費・出産育児一時金など補填の種類ごとの判断、個別の医療費が控除対象かどうかは、このシートでは判定しません。</t>
        </is>
      </c>
    </row>
    <row r="14">
      <c r="B14" s="2" t="inlineStr">
        <is>
          <t>・税額はあくまで目安です。個別の判断は税理士等の専門家にご確認ください。</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B1:D20"/>
  <sheetViews>
    <sheetView showGridLines="0" workbookViewId="0">
      <selection activeCell="A1" sqref="A1"/>
    </sheetView>
  </sheetViews>
  <sheetFormatPr baseColWidth="8" defaultRowHeight="15"/>
  <cols>
    <col width="2" customWidth="1" min="1" max="1"/>
    <col width="62" customWidth="1" min="2" max="2"/>
    <col width="18" customWidth="1" min="3" max="3"/>
    <col width="90" customWidth="1" min="4" max="4"/>
  </cols>
  <sheetData>
    <row r="1">
      <c r="B1" s="3" t="inlineStr">
        <is>
          <t>医療費控除 集計シート（令和8年分・2026年）  EZARK税務会計</t>
        </is>
      </c>
    </row>
    <row r="2">
      <c r="B2" s="2" t="inlineStr">
        <is>
          <t>黄色いセルに入力します。マクロ・外部通信は使っていません。税額・控除額は目安で、申告内容の最終確認は国税庁の確定申告書等作成コーナーで行ってください。</t>
        </is>
      </c>
    </row>
    <row r="4">
      <c r="B4" s="1" t="inlineStr">
        <is>
          <t>申告する方（納税者本人）の総所得金額等（円）</t>
        </is>
      </c>
      <c r="C4" s="4" t="n">
        <v>5000000</v>
      </c>
      <c r="D4" s="5" t="inlineStr">
        <is>
          <t>給与所得者は源泉徴収票の「給与所得控除後の金額」＋他の所得。総所得金額等が200万円未満のときだけ足切り額が5%になります。</t>
        </is>
      </c>
    </row>
    <row r="5">
      <c r="B5" s="1" t="inlineStr">
        <is>
          <t>セルフメディケーション税制の「一定の取組」（健診・予防接種など）を申告する方本人が行った</t>
        </is>
      </c>
      <c r="C5" s="6" t="inlineStr">
        <is>
          <t>○</t>
        </is>
      </c>
      <c r="D5" s="5" t="inlineStr">
        <is>
          <t>行った場合のみ「○」。ご家族が行っただけでは足りません。</t>
        </is>
      </c>
    </row>
    <row r="6">
      <c r="B6" s="1" t="inlineStr">
        <is>
          <t>所得税の税率（控除額の目安計算用）</t>
        </is>
      </c>
      <c r="C6" s="7" t="n">
        <v>0.2</v>
      </c>
      <c r="D6" s="5" t="inlineStr">
        <is>
          <t>課税所得に応じた税率。住民税・復興特別所得税は含めません。</t>
        </is>
      </c>
    </row>
    <row r="8">
      <c r="B8" s="1" t="inlineStr">
        <is>
          <t>家族名簿（最大8名・「医療を受けた人」の選択肢になります）</t>
        </is>
      </c>
    </row>
    <row r="9">
      <c r="B9" s="6" t="inlineStr">
        <is>
          <t>山田 太郎（サンプル）</t>
        </is>
      </c>
    </row>
    <row r="10">
      <c r="B10" s="6" t="inlineStr">
        <is>
          <t>山田 花子（サンプル）</t>
        </is>
      </c>
    </row>
    <row r="11">
      <c r="B11" s="6" t="n"/>
    </row>
    <row r="12">
      <c r="B12" s="6" t="n"/>
    </row>
    <row r="13">
      <c r="B13" s="6" t="n"/>
    </row>
    <row r="14">
      <c r="B14" s="6" t="n"/>
    </row>
    <row r="15">
      <c r="B15" s="6" t="n"/>
    </row>
    <row r="16">
      <c r="B16" s="6" t="n"/>
    </row>
    <row r="18">
      <c r="B18" s="5" t="inlineStr">
        <is>
          <t>税率は 5% / 10% / 20% / 23% / 33% / 40% / 45% のいずれかを小数（例 0.2）で入力します。</t>
        </is>
      </c>
    </row>
    <row r="20">
      <c r="B20" s="8" t="inlineStr">
        <is>
          <t>サンプルの氏名・金額は動作確認用の架空データです。「明細入力」シートの黄色い列を消してから、ご自身の数字を入れてください。</t>
        </is>
      </c>
    </row>
  </sheetData>
  <dataValidations count="3">
    <dataValidation sqref="C5" showDropDown="0" showInputMessage="0" showErrorMessage="1" allowBlank="1" type="list">
      <formula1>"○"</formula1>
    </dataValidation>
    <dataValidation sqref="C6" showDropDown="0" showInputMessage="0" showErrorMessage="1" allowBlank="1" errorTitle="入力エラー" error="0〜0.45の小数（例 0.2）で入力してください" type="decimal" operator="between">
      <formula1>0</formula1>
      <formula2>0.45</formula2>
    </dataValidation>
    <dataValidation sqref="C4" showDropDown="0" showInputMessage="0" showErrorMessage="1" allowBlank="1" errorTitle="入力エラー" error="0以上の数値を入力してください" type="decimal" operator="greaterThanOrEqual">
      <formula1>0</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307"/>
  <sheetViews>
    <sheetView showGridLines="0" workbookViewId="0">
      <pane ySplit="7" topLeftCell="A8" activePane="bottomLeft" state="frozen"/>
      <selection pane="bottomLeft" activeCell="A1" sqref="A1"/>
    </sheetView>
  </sheetViews>
  <sheetFormatPr baseColWidth="8" defaultRowHeight="15"/>
  <cols>
    <col width="5" customWidth="1" min="1" max="1"/>
    <col width="22" customWidth="1" min="2" max="2"/>
    <col width="26" customWidth="1" min="3" max="3"/>
    <col width="34" customWidth="1" min="4" max="4"/>
    <col width="16" customWidth="1" min="5" max="5"/>
    <col width="16" customWidth="1" min="6" max="6"/>
    <col width="16" customWidth="1" min="7" max="7"/>
    <col width="16" customWidth="1" min="8" max="8"/>
    <col width="20" customWidth="1" min="9" max="9"/>
    <col width="16" customWidth="1" min="10" max="10"/>
    <col width="40" customWidth="1" min="11" max="11"/>
    <col width="16" customWidth="1" min="12" max="12"/>
    <col hidden="1" width="10" customWidth="1" min="13" max="13"/>
    <col hidden="1" width="6" customWidth="1" min="14" max="14"/>
    <col hidden="1" width="6" customWidth="1" min="15" max="15"/>
    <col hidden="1" width="6" customWidth="1" min="16" max="16"/>
  </cols>
  <sheetData>
    <row r="1">
      <c r="A1" s="9" t="inlineStr">
        <is>
          <t>明細入力（領収書1枚ごと、または「人×病院」ごとにまとめて入力）</t>
        </is>
      </c>
    </row>
    <row r="2">
      <c r="A2" s="10" t="inlineStr">
        <is>
          <t>・保険金等の補填額は、その給付の目的となった医療費の行に入れます。支払額を超える分は自動で切り捨て（他の医療費からは差し引きません）。</t>
        </is>
      </c>
    </row>
    <row r="3">
      <c r="A3" s="10" t="inlineStr">
        <is>
          <t>・通院交通費は電車・バス等のみ対象。自家用車のガソリン代・駐車場代は「対象外」を選ぶと0円で計上されます（国税庁タックスアンサーNo.1122）。</t>
        </is>
      </c>
    </row>
    <row r="4">
      <c r="A4" s="10" t="inlineStr">
        <is>
          <t>・セルフメディケーション税制の対象医薬品は E列に「○」（区分は「医薬品購入」）。領収書等で対象商品か確認してください。</t>
        </is>
      </c>
    </row>
    <row r="5">
      <c r="A5" s="10" t="inlineStr">
        <is>
          <t>・300行まで。これ以上は行をコピーして式を下に延長してください。</t>
        </is>
      </c>
    </row>
    <row r="7" ht="44" customHeight="1">
      <c r="A7" s="11" t="inlineStr">
        <is>
          <t>No</t>
        </is>
      </c>
      <c r="B7" s="11" t="inlineStr">
        <is>
          <t>医療を受けた人</t>
        </is>
      </c>
      <c r="C7" s="11" t="inlineStr">
        <is>
          <t>病院・薬局などの名称</t>
        </is>
      </c>
      <c r="D7" s="11" t="inlineStr">
        <is>
          <t>区分</t>
        </is>
      </c>
      <c r="E7" s="11" t="inlineStr">
        <is>
          <t>セルフメディ対象
医薬品（○）</t>
        </is>
      </c>
      <c r="F7" s="11" t="inlineStr">
        <is>
          <t>支払った金額（円）</t>
        </is>
      </c>
      <c r="G7" s="11" t="inlineStr">
        <is>
          <t>補填される金額
（保険金等・円）</t>
        </is>
      </c>
      <c r="H7" s="11" t="inlineStr">
        <is>
          <t>支払年月日（任意）</t>
        </is>
      </c>
      <c r="I7" s="11" t="inlineStr">
        <is>
          <t>医療費控除に計上する額
（自動）</t>
        </is>
      </c>
      <c r="J7" s="11" t="inlineStr">
        <is>
          <t>補填の使用額（自動）</t>
        </is>
      </c>
      <c r="K7" s="11" t="inlineStr">
        <is>
          <t>チェック（自動）</t>
        </is>
      </c>
      <c r="L7" s="11" t="inlineStr">
        <is>
          <t>計上する支払額（自動）</t>
        </is>
      </c>
      <c r="M7" s="11" t="inlineStr">
        <is>
          <t>key</t>
        </is>
      </c>
      <c r="N7" s="11" t="inlineStr">
        <is>
          <t>first</t>
        </is>
      </c>
      <c r="O7" s="11" t="inlineStr">
        <is>
          <t>seq</t>
        </is>
      </c>
      <c r="P7" s="11" t="inlineStr">
        <is>
          <t>grp</t>
        </is>
      </c>
    </row>
    <row r="8">
      <c r="A8" s="2" t="n">
        <v>1</v>
      </c>
      <c r="B8" s="6" t="inlineStr">
        <is>
          <t>山田 太郎（サンプル）</t>
        </is>
      </c>
      <c r="C8" s="6" t="inlineStr">
        <is>
          <t>財務総合病院</t>
        </is>
      </c>
      <c r="D8" s="6" t="inlineStr">
        <is>
          <t>診療・治療</t>
        </is>
      </c>
      <c r="E8" s="6" t="n"/>
      <c r="F8" s="4" t="n">
        <v>180000</v>
      </c>
      <c r="G8" s="4" t="n">
        <v>50000</v>
      </c>
      <c r="H8" s="6" t="inlineStr">
        <is>
          <t>2026-03-10</t>
        </is>
      </c>
      <c r="I8" s="12">
        <f>L8-J8</f>
        <v/>
      </c>
      <c r="J8" s="12">
        <f>IF(L8=0,0,MIN(N(G8),L8))</f>
        <v/>
      </c>
      <c r="K8" s="13">
        <f>IF(AND(F8&lt;&gt;"",D8=""),"区分を選んでください",IF(AND(F8&lt;&gt;"",LEFT(D8,3)="対象外"),"対象外：0円で計上",IF(N(G8)&gt;L8,"補填額が支払額を超過：超過分は無視","")&amp;IF(AND(E8="○",D8&lt;&gt;"医薬品購入"),IF(N(G8)&gt;L8,"／","")&amp;"セルフメディは区分「医薬品購入」のみ","")&amp;IF(LEFT(D8,10)="通院交通費（タクシー",IF(IF(N(G8)&gt;L8,"補填額が支払額を超過：超過分は無視","")&amp;IF(AND(E8="○",D8&lt;&gt;"医薬品購入"),IF(N(G8)&gt;L8,"／","")&amp;"セルフメディは区分「医薬品購入」のみ","")="","","／")&amp;"タクシー代は公共交通機関が使えない場合を除き対象外（No.1122）","")))</f>
        <v/>
      </c>
      <c r="L8" s="12">
        <f>IF(OR(F8="",D8="",LEFT(D8,3)="対象外"),0,N(F8))</f>
        <v/>
      </c>
      <c r="M8">
        <f>IF(L8=0,"",B8&amp;"|"&amp;C8)</f>
        <v/>
      </c>
      <c r="N8">
        <f>IF(M8="","",IF(COUNTIF(M$8:M8,M8)=1,1,0))</f>
        <v/>
      </c>
      <c r="O8">
        <f>IF(N8=1,SUM(N$8:N8),"")</f>
        <v/>
      </c>
      <c r="P8">
        <f>IF(M8="","",INDEX(O$8:O$307,MATCH(M8,M$8:M$307,0)))</f>
        <v/>
      </c>
    </row>
    <row r="9">
      <c r="A9" s="2" t="n">
        <v>2</v>
      </c>
      <c r="B9" s="6" t="inlineStr">
        <is>
          <t>山田 太郎（サンプル）</t>
        </is>
      </c>
      <c r="C9" s="6" t="inlineStr">
        <is>
          <t>霞が関薬局</t>
        </is>
      </c>
      <c r="D9" s="6" t="inlineStr">
        <is>
          <t>医薬品購入</t>
        </is>
      </c>
      <c r="E9" s="6" t="inlineStr">
        <is>
          <t>○</t>
        </is>
      </c>
      <c r="F9" s="4" t="n">
        <v>30000</v>
      </c>
      <c r="G9" s="4" t="n">
        <v>0</v>
      </c>
      <c r="H9" s="6" t="inlineStr">
        <is>
          <t>2026-04-02</t>
        </is>
      </c>
      <c r="I9" s="12">
        <f>L9-J9</f>
        <v/>
      </c>
      <c r="J9" s="12">
        <f>IF(L9=0,0,MIN(N(G9),L9))</f>
        <v/>
      </c>
      <c r="K9" s="13">
        <f>IF(AND(F9&lt;&gt;"",D9=""),"区分を選んでください",IF(AND(F9&lt;&gt;"",LEFT(D9,3)="対象外"),"対象外：0円で計上",IF(N(G9)&gt;L9,"補填額が支払額を超過：超過分は無視","")&amp;IF(AND(E9="○",D9&lt;&gt;"医薬品購入"),IF(N(G9)&gt;L9,"／","")&amp;"セルフメディは区分「医薬品購入」のみ","")&amp;IF(LEFT(D9,10)="通院交通費（タクシー",IF(IF(N(G9)&gt;L9,"補填額が支払額を超過：超過分は無視","")&amp;IF(AND(E9="○",D9&lt;&gt;"医薬品購入"),IF(N(G9)&gt;L9,"／","")&amp;"セルフメディは区分「医薬品購入」のみ","")="","","／")&amp;"タクシー代は公共交通機関が使えない場合を除き対象外（No.1122）","")))</f>
        <v/>
      </c>
      <c r="L9" s="12">
        <f>IF(OR(F9="",D9="",LEFT(D9,3)="対象外"),0,N(F9))</f>
        <v/>
      </c>
      <c r="M9">
        <f>IF(L9=0,"",B9&amp;"|"&amp;C9)</f>
        <v/>
      </c>
      <c r="N9">
        <f>IF(M9="","",IF(COUNTIF(M$8:M9,M9)=1,1,0))</f>
        <v/>
      </c>
      <c r="O9">
        <f>IF(N9=1,SUM(N$8:N9),"")</f>
        <v/>
      </c>
      <c r="P9">
        <f>IF(M9="","",INDEX(O$8:O$307,MATCH(M9,M$8:M$307,0)))</f>
        <v/>
      </c>
    </row>
    <row r="10">
      <c r="A10" s="2" t="n">
        <v>3</v>
      </c>
      <c r="B10" s="6" t="inlineStr">
        <is>
          <t>山田 花子（サンプル）</t>
        </is>
      </c>
      <c r="C10" s="6" t="inlineStr">
        <is>
          <t>さくら内科</t>
        </is>
      </c>
      <c r="D10" s="6" t="inlineStr">
        <is>
          <t>診療・治療</t>
        </is>
      </c>
      <c r="E10" s="6" t="n"/>
      <c r="F10" s="4" t="n">
        <v>120000</v>
      </c>
      <c r="G10" s="4" t="n">
        <v>140000</v>
      </c>
      <c r="H10" s="6" t="inlineStr">
        <is>
          <t>2026-06-15</t>
        </is>
      </c>
      <c r="I10" s="12">
        <f>L10-J10</f>
        <v/>
      </c>
      <c r="J10" s="12">
        <f>IF(L10=0,0,MIN(N(G10),L10))</f>
        <v/>
      </c>
      <c r="K10" s="13">
        <f>IF(AND(F10&lt;&gt;"",D10=""),"区分を選んでください",IF(AND(F10&lt;&gt;"",LEFT(D10,3)="対象外"),"対象外：0円で計上",IF(N(G10)&gt;L10,"補填額が支払額を超過：超過分は無視","")&amp;IF(AND(E10="○",D10&lt;&gt;"医薬品購入"),IF(N(G10)&gt;L10,"／","")&amp;"セルフメディは区分「医薬品購入」のみ","")&amp;IF(LEFT(D10,10)="通院交通費（タクシー",IF(IF(N(G10)&gt;L10,"補填額が支払額を超過：超過分は無視","")&amp;IF(AND(E10="○",D10&lt;&gt;"医薬品購入"),IF(N(G10)&gt;L10,"／","")&amp;"セルフメディは区分「医薬品購入」のみ","")="","","／")&amp;"タクシー代は公共交通機関が使えない場合を除き対象外（No.1122）","")))</f>
        <v/>
      </c>
      <c r="L10" s="12">
        <f>IF(OR(F10="",D10="",LEFT(D10,3)="対象外"),0,N(F10))</f>
        <v/>
      </c>
      <c r="M10">
        <f>IF(L10=0,"",B10&amp;"|"&amp;C10)</f>
        <v/>
      </c>
      <c r="N10">
        <f>IF(M10="","",IF(COUNTIF(M$8:M10,M10)=1,1,0))</f>
        <v/>
      </c>
      <c r="O10">
        <f>IF(N10=1,SUM(N$8:N10),"")</f>
        <v/>
      </c>
      <c r="P10">
        <f>IF(M10="","",INDEX(O$8:O$307,MATCH(M10,M$8:M$307,0)))</f>
        <v/>
      </c>
    </row>
    <row r="11">
      <c r="A11" s="2" t="n">
        <v>4</v>
      </c>
      <c r="B11" s="6" t="inlineStr">
        <is>
          <t>山田 太郎（サンプル）</t>
        </is>
      </c>
      <c r="C11" s="6" t="inlineStr">
        <is>
          <t>JR・路線バス</t>
        </is>
      </c>
      <c r="D11" s="6" t="inlineStr">
        <is>
          <t>通院交通費（電車・バス等）</t>
        </is>
      </c>
      <c r="E11" s="6" t="n"/>
      <c r="F11" s="4" t="n">
        <v>4800</v>
      </c>
      <c r="G11" s="4" t="n">
        <v>0</v>
      </c>
      <c r="H11" s="6" t="inlineStr">
        <is>
          <t>2026-03-31</t>
        </is>
      </c>
      <c r="I11" s="12">
        <f>L11-J11</f>
        <v/>
      </c>
      <c r="J11" s="12">
        <f>IF(L11=0,0,MIN(N(G11),L11))</f>
        <v/>
      </c>
      <c r="K11" s="13">
        <f>IF(AND(F11&lt;&gt;"",D11=""),"区分を選んでください",IF(AND(F11&lt;&gt;"",LEFT(D11,3)="対象外"),"対象外：0円で計上",IF(N(G11)&gt;L11,"補填額が支払額を超過：超過分は無視","")&amp;IF(AND(E11="○",D11&lt;&gt;"医薬品購入"),IF(N(G11)&gt;L11,"／","")&amp;"セルフメディは区分「医薬品購入」のみ","")&amp;IF(LEFT(D11,10)="通院交通費（タクシー",IF(IF(N(G11)&gt;L11,"補填額が支払額を超過：超過分は無視","")&amp;IF(AND(E11="○",D11&lt;&gt;"医薬品購入"),IF(N(G11)&gt;L11,"／","")&amp;"セルフメディは区分「医薬品購入」のみ","")="","","／")&amp;"タクシー代は公共交通機関が使えない場合を除き対象外（No.1122）","")))</f>
        <v/>
      </c>
      <c r="L11" s="12">
        <f>IF(OR(F11="",D11="",LEFT(D11,3)="対象外"),0,N(F11))</f>
        <v/>
      </c>
      <c r="M11">
        <f>IF(L11=0,"",B11&amp;"|"&amp;C11)</f>
        <v/>
      </c>
      <c r="N11">
        <f>IF(M11="","",IF(COUNTIF(M$8:M11,M11)=1,1,0))</f>
        <v/>
      </c>
      <c r="O11">
        <f>IF(N11=1,SUM(N$8:N11),"")</f>
        <v/>
      </c>
      <c r="P11">
        <f>IF(M11="","",INDEX(O$8:O$307,MATCH(M11,M$8:M$307,0)))</f>
        <v/>
      </c>
    </row>
    <row r="12">
      <c r="A12" s="2" t="n">
        <v>5</v>
      </c>
      <c r="B12" s="6" t="inlineStr">
        <is>
          <t>山田 太郎（サンプル）</t>
        </is>
      </c>
      <c r="C12" s="6" t="inlineStr">
        <is>
          <t>月極駐車場</t>
        </is>
      </c>
      <c r="D12" s="6" t="inlineStr">
        <is>
          <t>対象外（ガソリン代・駐車場代・予防目的のビタミン剤など）</t>
        </is>
      </c>
      <c r="E12" s="6" t="n"/>
      <c r="F12" s="4" t="n">
        <v>3000</v>
      </c>
      <c r="G12" s="4" t="n">
        <v>0</v>
      </c>
      <c r="H12" s="6" t="inlineStr">
        <is>
          <t>2026-03-31</t>
        </is>
      </c>
      <c r="I12" s="12">
        <f>L12-J12</f>
        <v/>
      </c>
      <c r="J12" s="12">
        <f>IF(L12=0,0,MIN(N(G12),L12))</f>
        <v/>
      </c>
      <c r="K12" s="13">
        <f>IF(AND(F12&lt;&gt;"",D12=""),"区分を選んでください",IF(AND(F12&lt;&gt;"",LEFT(D12,3)="対象外"),"対象外：0円で計上",IF(N(G12)&gt;L12,"補填額が支払額を超過：超過分は無視","")&amp;IF(AND(E12="○",D12&lt;&gt;"医薬品購入"),IF(N(G12)&gt;L12,"／","")&amp;"セルフメディは区分「医薬品購入」のみ","")&amp;IF(LEFT(D12,10)="通院交通費（タクシー",IF(IF(N(G12)&gt;L12,"補填額が支払額を超過：超過分は無視","")&amp;IF(AND(E12="○",D12&lt;&gt;"医薬品購入"),IF(N(G12)&gt;L12,"／","")&amp;"セルフメディは区分「医薬品購入」のみ","")="","","／")&amp;"タクシー代は公共交通機関が使えない場合を除き対象外（No.1122）","")))</f>
        <v/>
      </c>
      <c r="L12" s="12">
        <f>IF(OR(F12="",D12="",LEFT(D12,3)="対象外"),0,N(F12))</f>
        <v/>
      </c>
      <c r="M12">
        <f>IF(L12=0,"",B12&amp;"|"&amp;C12)</f>
        <v/>
      </c>
      <c r="N12">
        <f>IF(M12="","",IF(COUNTIF(M$8:M12,M12)=1,1,0))</f>
        <v/>
      </c>
      <c r="O12">
        <f>IF(N12=1,SUM(N$8:N12),"")</f>
        <v/>
      </c>
      <c r="P12">
        <f>IF(M12="","",INDEX(O$8:O$307,MATCH(M12,M$8:M$307,0)))</f>
        <v/>
      </c>
    </row>
    <row r="13">
      <c r="A13" s="2" t="n">
        <v>6</v>
      </c>
      <c r="B13" s="6" t="n"/>
      <c r="C13" s="6" t="n"/>
      <c r="D13" s="6" t="n"/>
      <c r="E13" s="6" t="n"/>
      <c r="F13" s="4" t="n"/>
      <c r="G13" s="4" t="n"/>
      <c r="H13" s="6" t="n"/>
      <c r="I13" s="12">
        <f>L13-J13</f>
        <v/>
      </c>
      <c r="J13" s="12">
        <f>IF(L13=0,0,MIN(N(G13),L13))</f>
        <v/>
      </c>
      <c r="K13" s="13">
        <f>IF(AND(F13&lt;&gt;"",D13=""),"区分を選んでください",IF(AND(F13&lt;&gt;"",LEFT(D13,3)="対象外"),"対象外：0円で計上",IF(N(G13)&gt;L13,"補填額が支払額を超過：超過分は無視","")&amp;IF(AND(E13="○",D13&lt;&gt;"医薬品購入"),IF(N(G13)&gt;L13,"／","")&amp;"セルフメディは区分「医薬品購入」のみ","")&amp;IF(LEFT(D13,10)="通院交通費（タクシー",IF(IF(N(G13)&gt;L13,"補填額が支払額を超過：超過分は無視","")&amp;IF(AND(E13="○",D13&lt;&gt;"医薬品購入"),IF(N(G13)&gt;L13,"／","")&amp;"セルフメディは区分「医薬品購入」のみ","")="","","／")&amp;"タクシー代は公共交通機関が使えない場合を除き対象外（No.1122）","")))</f>
        <v/>
      </c>
      <c r="L13" s="12">
        <f>IF(OR(F13="",D13="",LEFT(D13,3)="対象外"),0,N(F13))</f>
        <v/>
      </c>
      <c r="M13">
        <f>IF(L13=0,"",B13&amp;"|"&amp;C13)</f>
        <v/>
      </c>
      <c r="N13">
        <f>IF(M13="","",IF(COUNTIF(M$8:M13,M13)=1,1,0))</f>
        <v/>
      </c>
      <c r="O13">
        <f>IF(N13=1,SUM(N$8:N13),"")</f>
        <v/>
      </c>
      <c r="P13">
        <f>IF(M13="","",INDEX(O$8:O$307,MATCH(M13,M$8:M$307,0)))</f>
        <v/>
      </c>
    </row>
    <row r="14">
      <c r="A14" s="2" t="n">
        <v>7</v>
      </c>
      <c r="B14" s="6" t="n"/>
      <c r="C14" s="6" t="n"/>
      <c r="D14" s="6" t="n"/>
      <c r="E14" s="6" t="n"/>
      <c r="F14" s="4" t="n"/>
      <c r="G14" s="4" t="n"/>
      <c r="H14" s="6" t="n"/>
      <c r="I14" s="12">
        <f>L14-J14</f>
        <v/>
      </c>
      <c r="J14" s="12">
        <f>IF(L14=0,0,MIN(N(G14),L14))</f>
        <v/>
      </c>
      <c r="K14" s="13">
        <f>IF(AND(F14&lt;&gt;"",D14=""),"区分を選んでください",IF(AND(F14&lt;&gt;"",LEFT(D14,3)="対象外"),"対象外：0円で計上",IF(N(G14)&gt;L14,"補填額が支払額を超過：超過分は無視","")&amp;IF(AND(E14="○",D14&lt;&gt;"医薬品購入"),IF(N(G14)&gt;L14,"／","")&amp;"セルフメディは区分「医薬品購入」のみ","")&amp;IF(LEFT(D14,10)="通院交通費（タクシー",IF(IF(N(G14)&gt;L14,"補填額が支払額を超過：超過分は無視","")&amp;IF(AND(E14="○",D14&lt;&gt;"医薬品購入"),IF(N(G14)&gt;L14,"／","")&amp;"セルフメディは区分「医薬品購入」のみ","")="","","／")&amp;"タクシー代は公共交通機関が使えない場合を除き対象外（No.1122）","")))</f>
        <v/>
      </c>
      <c r="L14" s="12">
        <f>IF(OR(F14="",D14="",LEFT(D14,3)="対象外"),0,N(F14))</f>
        <v/>
      </c>
      <c r="M14">
        <f>IF(L14=0,"",B14&amp;"|"&amp;C14)</f>
        <v/>
      </c>
      <c r="N14">
        <f>IF(M14="","",IF(COUNTIF(M$8:M14,M14)=1,1,0))</f>
        <v/>
      </c>
      <c r="O14">
        <f>IF(N14=1,SUM(N$8:N14),"")</f>
        <v/>
      </c>
      <c r="P14">
        <f>IF(M14="","",INDEX(O$8:O$307,MATCH(M14,M$8:M$307,0)))</f>
        <v/>
      </c>
    </row>
    <row r="15">
      <c r="A15" s="2" t="n">
        <v>8</v>
      </c>
      <c r="B15" s="6" t="n"/>
      <c r="C15" s="6" t="n"/>
      <c r="D15" s="6" t="n"/>
      <c r="E15" s="6" t="n"/>
      <c r="F15" s="4" t="n"/>
      <c r="G15" s="4" t="n"/>
      <c r="H15" s="6" t="n"/>
      <c r="I15" s="12">
        <f>L15-J15</f>
        <v/>
      </c>
      <c r="J15" s="12">
        <f>IF(L15=0,0,MIN(N(G15),L15))</f>
        <v/>
      </c>
      <c r="K15" s="13">
        <f>IF(AND(F15&lt;&gt;"",D15=""),"区分を選んでください",IF(AND(F15&lt;&gt;"",LEFT(D15,3)="対象外"),"対象外：0円で計上",IF(N(G15)&gt;L15,"補填額が支払額を超過：超過分は無視","")&amp;IF(AND(E15="○",D15&lt;&gt;"医薬品購入"),IF(N(G15)&gt;L15,"／","")&amp;"セルフメディは区分「医薬品購入」のみ","")&amp;IF(LEFT(D15,10)="通院交通費（タクシー",IF(IF(N(G15)&gt;L15,"補填額が支払額を超過：超過分は無視","")&amp;IF(AND(E15="○",D15&lt;&gt;"医薬品購入"),IF(N(G15)&gt;L15,"／","")&amp;"セルフメディは区分「医薬品購入」のみ","")="","","／")&amp;"タクシー代は公共交通機関が使えない場合を除き対象外（No.1122）","")))</f>
        <v/>
      </c>
      <c r="L15" s="12">
        <f>IF(OR(F15="",D15="",LEFT(D15,3)="対象外"),0,N(F15))</f>
        <v/>
      </c>
      <c r="M15">
        <f>IF(L15=0,"",B15&amp;"|"&amp;C15)</f>
        <v/>
      </c>
      <c r="N15">
        <f>IF(M15="","",IF(COUNTIF(M$8:M15,M15)=1,1,0))</f>
        <v/>
      </c>
      <c r="O15">
        <f>IF(N15=1,SUM(N$8:N15),"")</f>
        <v/>
      </c>
      <c r="P15">
        <f>IF(M15="","",INDEX(O$8:O$307,MATCH(M15,M$8:M$307,0)))</f>
        <v/>
      </c>
    </row>
    <row r="16">
      <c r="A16" s="2" t="n">
        <v>9</v>
      </c>
      <c r="B16" s="6" t="n"/>
      <c r="C16" s="6" t="n"/>
      <c r="D16" s="6" t="n"/>
      <c r="E16" s="6" t="n"/>
      <c r="F16" s="4" t="n"/>
      <c r="G16" s="4" t="n"/>
      <c r="H16" s="6" t="n"/>
      <c r="I16" s="12">
        <f>L16-J16</f>
        <v/>
      </c>
      <c r="J16" s="12">
        <f>IF(L16=0,0,MIN(N(G16),L16))</f>
        <v/>
      </c>
      <c r="K16" s="13">
        <f>IF(AND(F16&lt;&gt;"",D16=""),"区分を選んでください",IF(AND(F16&lt;&gt;"",LEFT(D16,3)="対象外"),"対象外：0円で計上",IF(N(G16)&gt;L16,"補填額が支払額を超過：超過分は無視","")&amp;IF(AND(E16="○",D16&lt;&gt;"医薬品購入"),IF(N(G16)&gt;L16,"／","")&amp;"セルフメディは区分「医薬品購入」のみ","")&amp;IF(LEFT(D16,10)="通院交通費（タクシー",IF(IF(N(G16)&gt;L16,"補填額が支払額を超過：超過分は無視","")&amp;IF(AND(E16="○",D16&lt;&gt;"医薬品購入"),IF(N(G16)&gt;L16,"／","")&amp;"セルフメディは区分「医薬品購入」のみ","")="","","／")&amp;"タクシー代は公共交通機関が使えない場合を除き対象外（No.1122）","")))</f>
        <v/>
      </c>
      <c r="L16" s="12">
        <f>IF(OR(F16="",D16="",LEFT(D16,3)="対象外"),0,N(F16))</f>
        <v/>
      </c>
      <c r="M16">
        <f>IF(L16=0,"",B16&amp;"|"&amp;C16)</f>
        <v/>
      </c>
      <c r="N16">
        <f>IF(M16="","",IF(COUNTIF(M$8:M16,M16)=1,1,0))</f>
        <v/>
      </c>
      <c r="O16">
        <f>IF(N16=1,SUM(N$8:N16),"")</f>
        <v/>
      </c>
      <c r="P16">
        <f>IF(M16="","",INDEX(O$8:O$307,MATCH(M16,M$8:M$307,0)))</f>
        <v/>
      </c>
    </row>
    <row r="17">
      <c r="A17" s="2" t="n">
        <v>10</v>
      </c>
      <c r="B17" s="6" t="n"/>
      <c r="C17" s="6" t="n"/>
      <c r="D17" s="6" t="n"/>
      <c r="E17" s="6" t="n"/>
      <c r="F17" s="4" t="n"/>
      <c r="G17" s="4" t="n"/>
      <c r="H17" s="6" t="n"/>
      <c r="I17" s="12">
        <f>L17-J17</f>
        <v/>
      </c>
      <c r="J17" s="12">
        <f>IF(L17=0,0,MIN(N(G17),L17))</f>
        <v/>
      </c>
      <c r="K17" s="13">
        <f>IF(AND(F17&lt;&gt;"",D17=""),"区分を選んでください",IF(AND(F17&lt;&gt;"",LEFT(D17,3)="対象外"),"対象外：0円で計上",IF(N(G17)&gt;L17,"補填額が支払額を超過：超過分は無視","")&amp;IF(AND(E17="○",D17&lt;&gt;"医薬品購入"),IF(N(G17)&gt;L17,"／","")&amp;"セルフメディは区分「医薬品購入」のみ","")&amp;IF(LEFT(D17,10)="通院交通費（タクシー",IF(IF(N(G17)&gt;L17,"補填額が支払額を超過：超過分は無視","")&amp;IF(AND(E17="○",D17&lt;&gt;"医薬品購入"),IF(N(G17)&gt;L17,"／","")&amp;"セルフメディは区分「医薬品購入」のみ","")="","","／")&amp;"タクシー代は公共交通機関が使えない場合を除き対象外（No.1122）","")))</f>
        <v/>
      </c>
      <c r="L17" s="12">
        <f>IF(OR(F17="",D17="",LEFT(D17,3)="対象外"),0,N(F17))</f>
        <v/>
      </c>
      <c r="M17">
        <f>IF(L17=0,"",B17&amp;"|"&amp;C17)</f>
        <v/>
      </c>
      <c r="N17">
        <f>IF(M17="","",IF(COUNTIF(M$8:M17,M17)=1,1,0))</f>
        <v/>
      </c>
      <c r="O17">
        <f>IF(N17=1,SUM(N$8:N17),"")</f>
        <v/>
      </c>
      <c r="P17">
        <f>IF(M17="","",INDEX(O$8:O$307,MATCH(M17,M$8:M$307,0)))</f>
        <v/>
      </c>
    </row>
    <row r="18">
      <c r="A18" s="2" t="n">
        <v>11</v>
      </c>
      <c r="B18" s="6" t="n"/>
      <c r="C18" s="6" t="n"/>
      <c r="D18" s="6" t="n"/>
      <c r="E18" s="6" t="n"/>
      <c r="F18" s="4" t="n"/>
      <c r="G18" s="4" t="n"/>
      <c r="H18" s="6" t="n"/>
      <c r="I18" s="12">
        <f>L18-J18</f>
        <v/>
      </c>
      <c r="J18" s="12">
        <f>IF(L18=0,0,MIN(N(G18),L18))</f>
        <v/>
      </c>
      <c r="K18" s="13">
        <f>IF(AND(F18&lt;&gt;"",D18=""),"区分を選んでください",IF(AND(F18&lt;&gt;"",LEFT(D18,3)="対象外"),"対象外：0円で計上",IF(N(G18)&gt;L18,"補填額が支払額を超過：超過分は無視","")&amp;IF(AND(E18="○",D18&lt;&gt;"医薬品購入"),IF(N(G18)&gt;L18,"／","")&amp;"セルフメディは区分「医薬品購入」のみ","")&amp;IF(LEFT(D18,10)="通院交通費（タクシー",IF(IF(N(G18)&gt;L18,"補填額が支払額を超過：超過分は無視","")&amp;IF(AND(E18="○",D18&lt;&gt;"医薬品購入"),IF(N(G18)&gt;L18,"／","")&amp;"セルフメディは区分「医薬品購入」のみ","")="","","／")&amp;"タクシー代は公共交通機関が使えない場合を除き対象外（No.1122）","")))</f>
        <v/>
      </c>
      <c r="L18" s="12">
        <f>IF(OR(F18="",D18="",LEFT(D18,3)="対象外"),0,N(F18))</f>
        <v/>
      </c>
      <c r="M18">
        <f>IF(L18=0,"",B18&amp;"|"&amp;C18)</f>
        <v/>
      </c>
      <c r="N18">
        <f>IF(M18="","",IF(COUNTIF(M$8:M18,M18)=1,1,0))</f>
        <v/>
      </c>
      <c r="O18">
        <f>IF(N18=1,SUM(N$8:N18),"")</f>
        <v/>
      </c>
      <c r="P18">
        <f>IF(M18="","",INDEX(O$8:O$307,MATCH(M18,M$8:M$307,0)))</f>
        <v/>
      </c>
    </row>
    <row r="19">
      <c r="A19" s="2" t="n">
        <v>12</v>
      </c>
      <c r="B19" s="6" t="n"/>
      <c r="C19" s="6" t="n"/>
      <c r="D19" s="6" t="n"/>
      <c r="E19" s="6" t="n"/>
      <c r="F19" s="4" t="n"/>
      <c r="G19" s="4" t="n"/>
      <c r="H19" s="6" t="n"/>
      <c r="I19" s="12">
        <f>L19-J19</f>
        <v/>
      </c>
      <c r="J19" s="12">
        <f>IF(L19=0,0,MIN(N(G19),L19))</f>
        <v/>
      </c>
      <c r="K19" s="13">
        <f>IF(AND(F19&lt;&gt;"",D19=""),"区分を選んでください",IF(AND(F19&lt;&gt;"",LEFT(D19,3)="対象外"),"対象外：0円で計上",IF(N(G19)&gt;L19,"補填額が支払額を超過：超過分は無視","")&amp;IF(AND(E19="○",D19&lt;&gt;"医薬品購入"),IF(N(G19)&gt;L19,"／","")&amp;"セルフメディは区分「医薬品購入」のみ","")&amp;IF(LEFT(D19,10)="通院交通費（タクシー",IF(IF(N(G19)&gt;L19,"補填額が支払額を超過：超過分は無視","")&amp;IF(AND(E19="○",D19&lt;&gt;"医薬品購入"),IF(N(G19)&gt;L19,"／","")&amp;"セルフメディは区分「医薬品購入」のみ","")="","","／")&amp;"タクシー代は公共交通機関が使えない場合を除き対象外（No.1122）","")))</f>
        <v/>
      </c>
      <c r="L19" s="12">
        <f>IF(OR(F19="",D19="",LEFT(D19,3)="対象外"),0,N(F19))</f>
        <v/>
      </c>
      <c r="M19">
        <f>IF(L19=0,"",B19&amp;"|"&amp;C19)</f>
        <v/>
      </c>
      <c r="N19">
        <f>IF(M19="","",IF(COUNTIF(M$8:M19,M19)=1,1,0))</f>
        <v/>
      </c>
      <c r="O19">
        <f>IF(N19=1,SUM(N$8:N19),"")</f>
        <v/>
      </c>
      <c r="P19">
        <f>IF(M19="","",INDEX(O$8:O$307,MATCH(M19,M$8:M$307,0)))</f>
        <v/>
      </c>
    </row>
    <row r="20">
      <c r="A20" s="2" t="n">
        <v>13</v>
      </c>
      <c r="B20" s="6" t="n"/>
      <c r="C20" s="6" t="n"/>
      <c r="D20" s="6" t="n"/>
      <c r="E20" s="6" t="n"/>
      <c r="F20" s="4" t="n"/>
      <c r="G20" s="4" t="n"/>
      <c r="H20" s="6" t="n"/>
      <c r="I20" s="12">
        <f>L20-J20</f>
        <v/>
      </c>
      <c r="J20" s="12">
        <f>IF(L20=0,0,MIN(N(G20),L20))</f>
        <v/>
      </c>
      <c r="K20" s="13">
        <f>IF(AND(F20&lt;&gt;"",D20=""),"区分を選んでください",IF(AND(F20&lt;&gt;"",LEFT(D20,3)="対象外"),"対象外：0円で計上",IF(N(G20)&gt;L20,"補填額が支払額を超過：超過分は無視","")&amp;IF(AND(E20="○",D20&lt;&gt;"医薬品購入"),IF(N(G20)&gt;L20,"／","")&amp;"セルフメディは区分「医薬品購入」のみ","")&amp;IF(LEFT(D20,10)="通院交通費（タクシー",IF(IF(N(G20)&gt;L20,"補填額が支払額を超過：超過分は無視","")&amp;IF(AND(E20="○",D20&lt;&gt;"医薬品購入"),IF(N(G20)&gt;L20,"／","")&amp;"セルフメディは区分「医薬品購入」のみ","")="","","／")&amp;"タクシー代は公共交通機関が使えない場合を除き対象外（No.1122）","")))</f>
        <v/>
      </c>
      <c r="L20" s="12">
        <f>IF(OR(F20="",D20="",LEFT(D20,3)="対象外"),0,N(F20))</f>
        <v/>
      </c>
      <c r="M20">
        <f>IF(L20=0,"",B20&amp;"|"&amp;C20)</f>
        <v/>
      </c>
      <c r="N20">
        <f>IF(M20="","",IF(COUNTIF(M$8:M20,M20)=1,1,0))</f>
        <v/>
      </c>
      <c r="O20">
        <f>IF(N20=1,SUM(N$8:N20),"")</f>
        <v/>
      </c>
      <c r="P20">
        <f>IF(M20="","",INDEX(O$8:O$307,MATCH(M20,M$8:M$307,0)))</f>
        <v/>
      </c>
    </row>
    <row r="21">
      <c r="A21" s="2" t="n">
        <v>14</v>
      </c>
      <c r="B21" s="6" t="n"/>
      <c r="C21" s="6" t="n"/>
      <c r="D21" s="6" t="n"/>
      <c r="E21" s="6" t="n"/>
      <c r="F21" s="4" t="n"/>
      <c r="G21" s="4" t="n"/>
      <c r="H21" s="6" t="n"/>
      <c r="I21" s="12">
        <f>L21-J21</f>
        <v/>
      </c>
      <c r="J21" s="12">
        <f>IF(L21=0,0,MIN(N(G21),L21))</f>
        <v/>
      </c>
      <c r="K21" s="13">
        <f>IF(AND(F21&lt;&gt;"",D21=""),"区分を選んでください",IF(AND(F21&lt;&gt;"",LEFT(D21,3)="対象外"),"対象外：0円で計上",IF(N(G21)&gt;L21,"補填額が支払額を超過：超過分は無視","")&amp;IF(AND(E21="○",D21&lt;&gt;"医薬品購入"),IF(N(G21)&gt;L21,"／","")&amp;"セルフメディは区分「医薬品購入」のみ","")&amp;IF(LEFT(D21,10)="通院交通費（タクシー",IF(IF(N(G21)&gt;L21,"補填額が支払額を超過：超過分は無視","")&amp;IF(AND(E21="○",D21&lt;&gt;"医薬品購入"),IF(N(G21)&gt;L21,"／","")&amp;"セルフメディは区分「医薬品購入」のみ","")="","","／")&amp;"タクシー代は公共交通機関が使えない場合を除き対象外（No.1122）","")))</f>
        <v/>
      </c>
      <c r="L21" s="12">
        <f>IF(OR(F21="",D21="",LEFT(D21,3)="対象外"),0,N(F21))</f>
        <v/>
      </c>
      <c r="M21">
        <f>IF(L21=0,"",B21&amp;"|"&amp;C21)</f>
        <v/>
      </c>
      <c r="N21">
        <f>IF(M21="","",IF(COUNTIF(M$8:M21,M21)=1,1,0))</f>
        <v/>
      </c>
      <c r="O21">
        <f>IF(N21=1,SUM(N$8:N21),"")</f>
        <v/>
      </c>
      <c r="P21">
        <f>IF(M21="","",INDEX(O$8:O$307,MATCH(M21,M$8:M$307,0)))</f>
        <v/>
      </c>
    </row>
    <row r="22">
      <c r="A22" s="2" t="n">
        <v>15</v>
      </c>
      <c r="B22" s="6" t="n"/>
      <c r="C22" s="6" t="n"/>
      <c r="D22" s="6" t="n"/>
      <c r="E22" s="6" t="n"/>
      <c r="F22" s="4" t="n"/>
      <c r="G22" s="4" t="n"/>
      <c r="H22" s="6" t="n"/>
      <c r="I22" s="12">
        <f>L22-J22</f>
        <v/>
      </c>
      <c r="J22" s="12">
        <f>IF(L22=0,0,MIN(N(G22),L22))</f>
        <v/>
      </c>
      <c r="K22" s="13">
        <f>IF(AND(F22&lt;&gt;"",D22=""),"区分を選んでください",IF(AND(F22&lt;&gt;"",LEFT(D22,3)="対象外"),"対象外：0円で計上",IF(N(G22)&gt;L22,"補填額が支払額を超過：超過分は無視","")&amp;IF(AND(E22="○",D22&lt;&gt;"医薬品購入"),IF(N(G22)&gt;L22,"／","")&amp;"セルフメディは区分「医薬品購入」のみ","")&amp;IF(LEFT(D22,10)="通院交通費（タクシー",IF(IF(N(G22)&gt;L22,"補填額が支払額を超過：超過分は無視","")&amp;IF(AND(E22="○",D22&lt;&gt;"医薬品購入"),IF(N(G22)&gt;L22,"／","")&amp;"セルフメディは区分「医薬品購入」のみ","")="","","／")&amp;"タクシー代は公共交通機関が使えない場合を除き対象外（No.1122）","")))</f>
        <v/>
      </c>
      <c r="L22" s="12">
        <f>IF(OR(F22="",D22="",LEFT(D22,3)="対象外"),0,N(F22))</f>
        <v/>
      </c>
      <c r="M22">
        <f>IF(L22=0,"",B22&amp;"|"&amp;C22)</f>
        <v/>
      </c>
      <c r="N22">
        <f>IF(M22="","",IF(COUNTIF(M$8:M22,M22)=1,1,0))</f>
        <v/>
      </c>
      <c r="O22">
        <f>IF(N22=1,SUM(N$8:N22),"")</f>
        <v/>
      </c>
      <c r="P22">
        <f>IF(M22="","",INDEX(O$8:O$307,MATCH(M22,M$8:M$307,0)))</f>
        <v/>
      </c>
    </row>
    <row r="23">
      <c r="A23" s="2" t="n">
        <v>16</v>
      </c>
      <c r="B23" s="6" t="n"/>
      <c r="C23" s="6" t="n"/>
      <c r="D23" s="6" t="n"/>
      <c r="E23" s="6" t="n"/>
      <c r="F23" s="4" t="n"/>
      <c r="G23" s="4" t="n"/>
      <c r="H23" s="6" t="n"/>
      <c r="I23" s="12">
        <f>L23-J23</f>
        <v/>
      </c>
      <c r="J23" s="12">
        <f>IF(L23=0,0,MIN(N(G23),L23))</f>
        <v/>
      </c>
      <c r="K23" s="13">
        <f>IF(AND(F23&lt;&gt;"",D23=""),"区分を選んでください",IF(AND(F23&lt;&gt;"",LEFT(D23,3)="対象外"),"対象外：0円で計上",IF(N(G23)&gt;L23,"補填額が支払額を超過：超過分は無視","")&amp;IF(AND(E23="○",D23&lt;&gt;"医薬品購入"),IF(N(G23)&gt;L23,"／","")&amp;"セルフメディは区分「医薬品購入」のみ","")&amp;IF(LEFT(D23,10)="通院交通費（タクシー",IF(IF(N(G23)&gt;L23,"補填額が支払額を超過：超過分は無視","")&amp;IF(AND(E23="○",D23&lt;&gt;"医薬品購入"),IF(N(G23)&gt;L23,"／","")&amp;"セルフメディは区分「医薬品購入」のみ","")="","","／")&amp;"タクシー代は公共交通機関が使えない場合を除き対象外（No.1122）","")))</f>
        <v/>
      </c>
      <c r="L23" s="12">
        <f>IF(OR(F23="",D23="",LEFT(D23,3)="対象外"),0,N(F23))</f>
        <v/>
      </c>
      <c r="M23">
        <f>IF(L23=0,"",B23&amp;"|"&amp;C23)</f>
        <v/>
      </c>
      <c r="N23">
        <f>IF(M23="","",IF(COUNTIF(M$8:M23,M23)=1,1,0))</f>
        <v/>
      </c>
      <c r="O23">
        <f>IF(N23=1,SUM(N$8:N23),"")</f>
        <v/>
      </c>
      <c r="P23">
        <f>IF(M23="","",INDEX(O$8:O$307,MATCH(M23,M$8:M$307,0)))</f>
        <v/>
      </c>
    </row>
    <row r="24">
      <c r="A24" s="2" t="n">
        <v>17</v>
      </c>
      <c r="B24" s="6" t="n"/>
      <c r="C24" s="6" t="n"/>
      <c r="D24" s="6" t="n"/>
      <c r="E24" s="6" t="n"/>
      <c r="F24" s="4" t="n"/>
      <c r="G24" s="4" t="n"/>
      <c r="H24" s="6" t="n"/>
      <c r="I24" s="12">
        <f>L24-J24</f>
        <v/>
      </c>
      <c r="J24" s="12">
        <f>IF(L24=0,0,MIN(N(G24),L24))</f>
        <v/>
      </c>
      <c r="K24" s="13">
        <f>IF(AND(F24&lt;&gt;"",D24=""),"区分を選んでください",IF(AND(F24&lt;&gt;"",LEFT(D24,3)="対象外"),"対象外：0円で計上",IF(N(G24)&gt;L24,"補填額が支払額を超過：超過分は無視","")&amp;IF(AND(E24="○",D24&lt;&gt;"医薬品購入"),IF(N(G24)&gt;L24,"／","")&amp;"セルフメディは区分「医薬品購入」のみ","")&amp;IF(LEFT(D24,10)="通院交通費（タクシー",IF(IF(N(G24)&gt;L24,"補填額が支払額を超過：超過分は無視","")&amp;IF(AND(E24="○",D24&lt;&gt;"医薬品購入"),IF(N(G24)&gt;L24,"／","")&amp;"セルフメディは区分「医薬品購入」のみ","")="","","／")&amp;"タクシー代は公共交通機関が使えない場合を除き対象外（No.1122）","")))</f>
        <v/>
      </c>
      <c r="L24" s="12">
        <f>IF(OR(F24="",D24="",LEFT(D24,3)="対象外"),0,N(F24))</f>
        <v/>
      </c>
      <c r="M24">
        <f>IF(L24=0,"",B24&amp;"|"&amp;C24)</f>
        <v/>
      </c>
      <c r="N24">
        <f>IF(M24="","",IF(COUNTIF(M$8:M24,M24)=1,1,0))</f>
        <v/>
      </c>
      <c r="O24">
        <f>IF(N24=1,SUM(N$8:N24),"")</f>
        <v/>
      </c>
      <c r="P24">
        <f>IF(M24="","",INDEX(O$8:O$307,MATCH(M24,M$8:M$307,0)))</f>
        <v/>
      </c>
    </row>
    <row r="25">
      <c r="A25" s="2" t="n">
        <v>18</v>
      </c>
      <c r="B25" s="6" t="n"/>
      <c r="C25" s="6" t="n"/>
      <c r="D25" s="6" t="n"/>
      <c r="E25" s="6" t="n"/>
      <c r="F25" s="4" t="n"/>
      <c r="G25" s="4" t="n"/>
      <c r="H25" s="6" t="n"/>
      <c r="I25" s="12">
        <f>L25-J25</f>
        <v/>
      </c>
      <c r="J25" s="12">
        <f>IF(L25=0,0,MIN(N(G25),L25))</f>
        <v/>
      </c>
      <c r="K25" s="13">
        <f>IF(AND(F25&lt;&gt;"",D25=""),"区分を選んでください",IF(AND(F25&lt;&gt;"",LEFT(D25,3)="対象外"),"対象外：0円で計上",IF(N(G25)&gt;L25,"補填額が支払額を超過：超過分は無視","")&amp;IF(AND(E25="○",D25&lt;&gt;"医薬品購入"),IF(N(G25)&gt;L25,"／","")&amp;"セルフメディは区分「医薬品購入」のみ","")&amp;IF(LEFT(D25,10)="通院交通費（タクシー",IF(IF(N(G25)&gt;L25,"補填額が支払額を超過：超過分は無視","")&amp;IF(AND(E25="○",D25&lt;&gt;"医薬品購入"),IF(N(G25)&gt;L25,"／","")&amp;"セルフメディは区分「医薬品購入」のみ","")="","","／")&amp;"タクシー代は公共交通機関が使えない場合を除き対象外（No.1122）","")))</f>
        <v/>
      </c>
      <c r="L25" s="12">
        <f>IF(OR(F25="",D25="",LEFT(D25,3)="対象外"),0,N(F25))</f>
        <v/>
      </c>
      <c r="M25">
        <f>IF(L25=0,"",B25&amp;"|"&amp;C25)</f>
        <v/>
      </c>
      <c r="N25">
        <f>IF(M25="","",IF(COUNTIF(M$8:M25,M25)=1,1,0))</f>
        <v/>
      </c>
      <c r="O25">
        <f>IF(N25=1,SUM(N$8:N25),"")</f>
        <v/>
      </c>
      <c r="P25">
        <f>IF(M25="","",INDEX(O$8:O$307,MATCH(M25,M$8:M$307,0)))</f>
        <v/>
      </c>
    </row>
    <row r="26">
      <c r="A26" s="2" t="n">
        <v>19</v>
      </c>
      <c r="B26" s="6" t="n"/>
      <c r="C26" s="6" t="n"/>
      <c r="D26" s="6" t="n"/>
      <c r="E26" s="6" t="n"/>
      <c r="F26" s="4" t="n"/>
      <c r="G26" s="4" t="n"/>
      <c r="H26" s="6" t="n"/>
      <c r="I26" s="12">
        <f>L26-J26</f>
        <v/>
      </c>
      <c r="J26" s="12">
        <f>IF(L26=0,0,MIN(N(G26),L26))</f>
        <v/>
      </c>
      <c r="K26" s="13">
        <f>IF(AND(F26&lt;&gt;"",D26=""),"区分を選んでください",IF(AND(F26&lt;&gt;"",LEFT(D26,3)="対象外"),"対象外：0円で計上",IF(N(G26)&gt;L26,"補填額が支払額を超過：超過分は無視","")&amp;IF(AND(E26="○",D26&lt;&gt;"医薬品購入"),IF(N(G26)&gt;L26,"／","")&amp;"セルフメディは区分「医薬品購入」のみ","")&amp;IF(LEFT(D26,10)="通院交通費（タクシー",IF(IF(N(G26)&gt;L26,"補填額が支払額を超過：超過分は無視","")&amp;IF(AND(E26="○",D26&lt;&gt;"医薬品購入"),IF(N(G26)&gt;L26,"／","")&amp;"セルフメディは区分「医薬品購入」のみ","")="","","／")&amp;"タクシー代は公共交通機関が使えない場合を除き対象外（No.1122）","")))</f>
        <v/>
      </c>
      <c r="L26" s="12">
        <f>IF(OR(F26="",D26="",LEFT(D26,3)="対象外"),0,N(F26))</f>
        <v/>
      </c>
      <c r="M26">
        <f>IF(L26=0,"",B26&amp;"|"&amp;C26)</f>
        <v/>
      </c>
      <c r="N26">
        <f>IF(M26="","",IF(COUNTIF(M$8:M26,M26)=1,1,0))</f>
        <v/>
      </c>
      <c r="O26">
        <f>IF(N26=1,SUM(N$8:N26),"")</f>
        <v/>
      </c>
      <c r="P26">
        <f>IF(M26="","",INDEX(O$8:O$307,MATCH(M26,M$8:M$307,0)))</f>
        <v/>
      </c>
    </row>
    <row r="27">
      <c r="A27" s="2" t="n">
        <v>20</v>
      </c>
      <c r="B27" s="6" t="n"/>
      <c r="C27" s="6" t="n"/>
      <c r="D27" s="6" t="n"/>
      <c r="E27" s="6" t="n"/>
      <c r="F27" s="4" t="n"/>
      <c r="G27" s="4" t="n"/>
      <c r="H27" s="6" t="n"/>
      <c r="I27" s="12">
        <f>L27-J27</f>
        <v/>
      </c>
      <c r="J27" s="12">
        <f>IF(L27=0,0,MIN(N(G27),L27))</f>
        <v/>
      </c>
      <c r="K27" s="13">
        <f>IF(AND(F27&lt;&gt;"",D27=""),"区分を選んでください",IF(AND(F27&lt;&gt;"",LEFT(D27,3)="対象外"),"対象外：0円で計上",IF(N(G27)&gt;L27,"補填額が支払額を超過：超過分は無視","")&amp;IF(AND(E27="○",D27&lt;&gt;"医薬品購入"),IF(N(G27)&gt;L27,"／","")&amp;"セルフメディは区分「医薬品購入」のみ","")&amp;IF(LEFT(D27,10)="通院交通費（タクシー",IF(IF(N(G27)&gt;L27,"補填額が支払額を超過：超過分は無視","")&amp;IF(AND(E27="○",D27&lt;&gt;"医薬品購入"),IF(N(G27)&gt;L27,"／","")&amp;"セルフメディは区分「医薬品購入」のみ","")="","","／")&amp;"タクシー代は公共交通機関が使えない場合を除き対象外（No.1122）","")))</f>
        <v/>
      </c>
      <c r="L27" s="12">
        <f>IF(OR(F27="",D27="",LEFT(D27,3)="対象外"),0,N(F27))</f>
        <v/>
      </c>
      <c r="M27">
        <f>IF(L27=0,"",B27&amp;"|"&amp;C27)</f>
        <v/>
      </c>
      <c r="N27">
        <f>IF(M27="","",IF(COUNTIF(M$8:M27,M27)=1,1,0))</f>
        <v/>
      </c>
      <c r="O27">
        <f>IF(N27=1,SUM(N$8:N27),"")</f>
        <v/>
      </c>
      <c r="P27">
        <f>IF(M27="","",INDEX(O$8:O$307,MATCH(M27,M$8:M$307,0)))</f>
        <v/>
      </c>
    </row>
    <row r="28">
      <c r="A28" s="2" t="n">
        <v>21</v>
      </c>
      <c r="B28" s="6" t="n"/>
      <c r="C28" s="6" t="n"/>
      <c r="D28" s="6" t="n"/>
      <c r="E28" s="6" t="n"/>
      <c r="F28" s="4" t="n"/>
      <c r="G28" s="4" t="n"/>
      <c r="H28" s="6" t="n"/>
      <c r="I28" s="12">
        <f>L28-J28</f>
        <v/>
      </c>
      <c r="J28" s="12">
        <f>IF(L28=0,0,MIN(N(G28),L28))</f>
        <v/>
      </c>
      <c r="K28" s="13">
        <f>IF(AND(F28&lt;&gt;"",D28=""),"区分を選んでください",IF(AND(F28&lt;&gt;"",LEFT(D28,3)="対象外"),"対象外：0円で計上",IF(N(G28)&gt;L28,"補填額が支払額を超過：超過分は無視","")&amp;IF(AND(E28="○",D28&lt;&gt;"医薬品購入"),IF(N(G28)&gt;L28,"／","")&amp;"セルフメディは区分「医薬品購入」のみ","")&amp;IF(LEFT(D28,10)="通院交通費（タクシー",IF(IF(N(G28)&gt;L28,"補填額が支払額を超過：超過分は無視","")&amp;IF(AND(E28="○",D28&lt;&gt;"医薬品購入"),IF(N(G28)&gt;L28,"／","")&amp;"セルフメディは区分「医薬品購入」のみ","")="","","／")&amp;"タクシー代は公共交通機関が使えない場合を除き対象外（No.1122）","")))</f>
        <v/>
      </c>
      <c r="L28" s="12">
        <f>IF(OR(F28="",D28="",LEFT(D28,3)="対象外"),0,N(F28))</f>
        <v/>
      </c>
      <c r="M28">
        <f>IF(L28=0,"",B28&amp;"|"&amp;C28)</f>
        <v/>
      </c>
      <c r="N28">
        <f>IF(M28="","",IF(COUNTIF(M$8:M28,M28)=1,1,0))</f>
        <v/>
      </c>
      <c r="O28">
        <f>IF(N28=1,SUM(N$8:N28),"")</f>
        <v/>
      </c>
      <c r="P28">
        <f>IF(M28="","",INDEX(O$8:O$307,MATCH(M28,M$8:M$307,0)))</f>
        <v/>
      </c>
    </row>
    <row r="29">
      <c r="A29" s="2" t="n">
        <v>22</v>
      </c>
      <c r="B29" s="6" t="n"/>
      <c r="C29" s="6" t="n"/>
      <c r="D29" s="6" t="n"/>
      <c r="E29" s="6" t="n"/>
      <c r="F29" s="4" t="n"/>
      <c r="G29" s="4" t="n"/>
      <c r="H29" s="6" t="n"/>
      <c r="I29" s="12">
        <f>L29-J29</f>
        <v/>
      </c>
      <c r="J29" s="12">
        <f>IF(L29=0,0,MIN(N(G29),L29))</f>
        <v/>
      </c>
      <c r="K29" s="13">
        <f>IF(AND(F29&lt;&gt;"",D29=""),"区分を選んでください",IF(AND(F29&lt;&gt;"",LEFT(D29,3)="対象外"),"対象外：0円で計上",IF(N(G29)&gt;L29,"補填額が支払額を超過：超過分は無視","")&amp;IF(AND(E29="○",D29&lt;&gt;"医薬品購入"),IF(N(G29)&gt;L29,"／","")&amp;"セルフメディは区分「医薬品購入」のみ","")&amp;IF(LEFT(D29,10)="通院交通費（タクシー",IF(IF(N(G29)&gt;L29,"補填額が支払額を超過：超過分は無視","")&amp;IF(AND(E29="○",D29&lt;&gt;"医薬品購入"),IF(N(G29)&gt;L29,"／","")&amp;"セルフメディは区分「医薬品購入」のみ","")="","","／")&amp;"タクシー代は公共交通機関が使えない場合を除き対象外（No.1122）","")))</f>
        <v/>
      </c>
      <c r="L29" s="12">
        <f>IF(OR(F29="",D29="",LEFT(D29,3)="対象外"),0,N(F29))</f>
        <v/>
      </c>
      <c r="M29">
        <f>IF(L29=0,"",B29&amp;"|"&amp;C29)</f>
        <v/>
      </c>
      <c r="N29">
        <f>IF(M29="","",IF(COUNTIF(M$8:M29,M29)=1,1,0))</f>
        <v/>
      </c>
      <c r="O29">
        <f>IF(N29=1,SUM(N$8:N29),"")</f>
        <v/>
      </c>
      <c r="P29">
        <f>IF(M29="","",INDEX(O$8:O$307,MATCH(M29,M$8:M$307,0)))</f>
        <v/>
      </c>
    </row>
    <row r="30">
      <c r="A30" s="2" t="n">
        <v>23</v>
      </c>
      <c r="B30" s="6" t="n"/>
      <c r="C30" s="6" t="n"/>
      <c r="D30" s="6" t="n"/>
      <c r="E30" s="6" t="n"/>
      <c r="F30" s="4" t="n"/>
      <c r="G30" s="4" t="n"/>
      <c r="H30" s="6" t="n"/>
      <c r="I30" s="12">
        <f>L30-J30</f>
        <v/>
      </c>
      <c r="J30" s="12">
        <f>IF(L30=0,0,MIN(N(G30),L30))</f>
        <v/>
      </c>
      <c r="K30" s="13">
        <f>IF(AND(F30&lt;&gt;"",D30=""),"区分を選んでください",IF(AND(F30&lt;&gt;"",LEFT(D30,3)="対象外"),"対象外：0円で計上",IF(N(G30)&gt;L30,"補填額が支払額を超過：超過分は無視","")&amp;IF(AND(E30="○",D30&lt;&gt;"医薬品購入"),IF(N(G30)&gt;L30,"／","")&amp;"セルフメディは区分「医薬品購入」のみ","")&amp;IF(LEFT(D30,10)="通院交通費（タクシー",IF(IF(N(G30)&gt;L30,"補填額が支払額を超過：超過分は無視","")&amp;IF(AND(E30="○",D30&lt;&gt;"医薬品購入"),IF(N(G30)&gt;L30,"／","")&amp;"セルフメディは区分「医薬品購入」のみ","")="","","／")&amp;"タクシー代は公共交通機関が使えない場合を除き対象外（No.1122）","")))</f>
        <v/>
      </c>
      <c r="L30" s="12">
        <f>IF(OR(F30="",D30="",LEFT(D30,3)="対象外"),0,N(F30))</f>
        <v/>
      </c>
      <c r="M30">
        <f>IF(L30=0,"",B30&amp;"|"&amp;C30)</f>
        <v/>
      </c>
      <c r="N30">
        <f>IF(M30="","",IF(COUNTIF(M$8:M30,M30)=1,1,0))</f>
        <v/>
      </c>
      <c r="O30">
        <f>IF(N30=1,SUM(N$8:N30),"")</f>
        <v/>
      </c>
      <c r="P30">
        <f>IF(M30="","",INDEX(O$8:O$307,MATCH(M30,M$8:M$307,0)))</f>
        <v/>
      </c>
    </row>
    <row r="31">
      <c r="A31" s="2" t="n">
        <v>24</v>
      </c>
      <c r="B31" s="6" t="n"/>
      <c r="C31" s="6" t="n"/>
      <c r="D31" s="6" t="n"/>
      <c r="E31" s="6" t="n"/>
      <c r="F31" s="4" t="n"/>
      <c r="G31" s="4" t="n"/>
      <c r="H31" s="6" t="n"/>
      <c r="I31" s="12">
        <f>L31-J31</f>
        <v/>
      </c>
      <c r="J31" s="12">
        <f>IF(L31=0,0,MIN(N(G31),L31))</f>
        <v/>
      </c>
      <c r="K31" s="13">
        <f>IF(AND(F31&lt;&gt;"",D31=""),"区分を選んでください",IF(AND(F31&lt;&gt;"",LEFT(D31,3)="対象外"),"対象外：0円で計上",IF(N(G31)&gt;L31,"補填額が支払額を超過：超過分は無視","")&amp;IF(AND(E31="○",D31&lt;&gt;"医薬品購入"),IF(N(G31)&gt;L31,"／","")&amp;"セルフメディは区分「医薬品購入」のみ","")&amp;IF(LEFT(D31,10)="通院交通費（タクシー",IF(IF(N(G31)&gt;L31,"補填額が支払額を超過：超過分は無視","")&amp;IF(AND(E31="○",D31&lt;&gt;"医薬品購入"),IF(N(G31)&gt;L31,"／","")&amp;"セルフメディは区分「医薬品購入」のみ","")="","","／")&amp;"タクシー代は公共交通機関が使えない場合を除き対象外（No.1122）","")))</f>
        <v/>
      </c>
      <c r="L31" s="12">
        <f>IF(OR(F31="",D31="",LEFT(D31,3)="対象外"),0,N(F31))</f>
        <v/>
      </c>
      <c r="M31">
        <f>IF(L31=0,"",B31&amp;"|"&amp;C31)</f>
        <v/>
      </c>
      <c r="N31">
        <f>IF(M31="","",IF(COUNTIF(M$8:M31,M31)=1,1,0))</f>
        <v/>
      </c>
      <c r="O31">
        <f>IF(N31=1,SUM(N$8:N31),"")</f>
        <v/>
      </c>
      <c r="P31">
        <f>IF(M31="","",INDEX(O$8:O$307,MATCH(M31,M$8:M$307,0)))</f>
        <v/>
      </c>
    </row>
    <row r="32">
      <c r="A32" s="2" t="n">
        <v>25</v>
      </c>
      <c r="B32" s="6" t="n"/>
      <c r="C32" s="6" t="n"/>
      <c r="D32" s="6" t="n"/>
      <c r="E32" s="6" t="n"/>
      <c r="F32" s="4" t="n"/>
      <c r="G32" s="4" t="n"/>
      <c r="H32" s="6" t="n"/>
      <c r="I32" s="12">
        <f>L32-J32</f>
        <v/>
      </c>
      <c r="J32" s="12">
        <f>IF(L32=0,0,MIN(N(G32),L32))</f>
        <v/>
      </c>
      <c r="K32" s="13">
        <f>IF(AND(F32&lt;&gt;"",D32=""),"区分を選んでください",IF(AND(F32&lt;&gt;"",LEFT(D32,3)="対象外"),"対象外：0円で計上",IF(N(G32)&gt;L32,"補填額が支払額を超過：超過分は無視","")&amp;IF(AND(E32="○",D32&lt;&gt;"医薬品購入"),IF(N(G32)&gt;L32,"／","")&amp;"セルフメディは区分「医薬品購入」のみ","")&amp;IF(LEFT(D32,10)="通院交通費（タクシー",IF(IF(N(G32)&gt;L32,"補填額が支払額を超過：超過分は無視","")&amp;IF(AND(E32="○",D32&lt;&gt;"医薬品購入"),IF(N(G32)&gt;L32,"／","")&amp;"セルフメディは区分「医薬品購入」のみ","")="","","／")&amp;"タクシー代は公共交通機関が使えない場合を除き対象外（No.1122）","")))</f>
        <v/>
      </c>
      <c r="L32" s="12">
        <f>IF(OR(F32="",D32="",LEFT(D32,3)="対象外"),0,N(F32))</f>
        <v/>
      </c>
      <c r="M32">
        <f>IF(L32=0,"",B32&amp;"|"&amp;C32)</f>
        <v/>
      </c>
      <c r="N32">
        <f>IF(M32="","",IF(COUNTIF(M$8:M32,M32)=1,1,0))</f>
        <v/>
      </c>
      <c r="O32">
        <f>IF(N32=1,SUM(N$8:N32),"")</f>
        <v/>
      </c>
      <c r="P32">
        <f>IF(M32="","",INDEX(O$8:O$307,MATCH(M32,M$8:M$307,0)))</f>
        <v/>
      </c>
    </row>
    <row r="33">
      <c r="A33" s="2" t="n">
        <v>26</v>
      </c>
      <c r="B33" s="6" t="n"/>
      <c r="C33" s="6" t="n"/>
      <c r="D33" s="6" t="n"/>
      <c r="E33" s="6" t="n"/>
      <c r="F33" s="4" t="n"/>
      <c r="G33" s="4" t="n"/>
      <c r="H33" s="6" t="n"/>
      <c r="I33" s="12">
        <f>L33-J33</f>
        <v/>
      </c>
      <c r="J33" s="12">
        <f>IF(L33=0,0,MIN(N(G33),L33))</f>
        <v/>
      </c>
      <c r="K33" s="13">
        <f>IF(AND(F33&lt;&gt;"",D33=""),"区分を選んでください",IF(AND(F33&lt;&gt;"",LEFT(D33,3)="対象外"),"対象外：0円で計上",IF(N(G33)&gt;L33,"補填額が支払額を超過：超過分は無視","")&amp;IF(AND(E33="○",D33&lt;&gt;"医薬品購入"),IF(N(G33)&gt;L33,"／","")&amp;"セルフメディは区分「医薬品購入」のみ","")&amp;IF(LEFT(D33,10)="通院交通費（タクシー",IF(IF(N(G33)&gt;L33,"補填額が支払額を超過：超過分は無視","")&amp;IF(AND(E33="○",D33&lt;&gt;"医薬品購入"),IF(N(G33)&gt;L33,"／","")&amp;"セルフメディは区分「医薬品購入」のみ","")="","","／")&amp;"タクシー代は公共交通機関が使えない場合を除き対象外（No.1122）","")))</f>
        <v/>
      </c>
      <c r="L33" s="12">
        <f>IF(OR(F33="",D33="",LEFT(D33,3)="対象外"),0,N(F33))</f>
        <v/>
      </c>
      <c r="M33">
        <f>IF(L33=0,"",B33&amp;"|"&amp;C33)</f>
        <v/>
      </c>
      <c r="N33">
        <f>IF(M33="","",IF(COUNTIF(M$8:M33,M33)=1,1,0))</f>
        <v/>
      </c>
      <c r="O33">
        <f>IF(N33=1,SUM(N$8:N33),"")</f>
        <v/>
      </c>
      <c r="P33">
        <f>IF(M33="","",INDEX(O$8:O$307,MATCH(M33,M$8:M$307,0)))</f>
        <v/>
      </c>
    </row>
    <row r="34">
      <c r="A34" s="2" t="n">
        <v>27</v>
      </c>
      <c r="B34" s="6" t="n"/>
      <c r="C34" s="6" t="n"/>
      <c r="D34" s="6" t="n"/>
      <c r="E34" s="6" t="n"/>
      <c r="F34" s="4" t="n"/>
      <c r="G34" s="4" t="n"/>
      <c r="H34" s="6" t="n"/>
      <c r="I34" s="12">
        <f>L34-J34</f>
        <v/>
      </c>
      <c r="J34" s="12">
        <f>IF(L34=0,0,MIN(N(G34),L34))</f>
        <v/>
      </c>
      <c r="K34" s="13">
        <f>IF(AND(F34&lt;&gt;"",D34=""),"区分を選んでください",IF(AND(F34&lt;&gt;"",LEFT(D34,3)="対象外"),"対象外：0円で計上",IF(N(G34)&gt;L34,"補填額が支払額を超過：超過分は無視","")&amp;IF(AND(E34="○",D34&lt;&gt;"医薬品購入"),IF(N(G34)&gt;L34,"／","")&amp;"セルフメディは区分「医薬品購入」のみ","")&amp;IF(LEFT(D34,10)="通院交通費（タクシー",IF(IF(N(G34)&gt;L34,"補填額が支払額を超過：超過分は無視","")&amp;IF(AND(E34="○",D34&lt;&gt;"医薬品購入"),IF(N(G34)&gt;L34,"／","")&amp;"セルフメディは区分「医薬品購入」のみ","")="","","／")&amp;"タクシー代は公共交通機関が使えない場合を除き対象外（No.1122）","")))</f>
        <v/>
      </c>
      <c r="L34" s="12">
        <f>IF(OR(F34="",D34="",LEFT(D34,3)="対象外"),0,N(F34))</f>
        <v/>
      </c>
      <c r="M34">
        <f>IF(L34=0,"",B34&amp;"|"&amp;C34)</f>
        <v/>
      </c>
      <c r="N34">
        <f>IF(M34="","",IF(COUNTIF(M$8:M34,M34)=1,1,0))</f>
        <v/>
      </c>
      <c r="O34">
        <f>IF(N34=1,SUM(N$8:N34),"")</f>
        <v/>
      </c>
      <c r="P34">
        <f>IF(M34="","",INDEX(O$8:O$307,MATCH(M34,M$8:M$307,0)))</f>
        <v/>
      </c>
    </row>
    <row r="35">
      <c r="A35" s="2" t="n">
        <v>28</v>
      </c>
      <c r="B35" s="6" t="n"/>
      <c r="C35" s="6" t="n"/>
      <c r="D35" s="6" t="n"/>
      <c r="E35" s="6" t="n"/>
      <c r="F35" s="4" t="n"/>
      <c r="G35" s="4" t="n"/>
      <c r="H35" s="6" t="n"/>
      <c r="I35" s="12">
        <f>L35-J35</f>
        <v/>
      </c>
      <c r="J35" s="12">
        <f>IF(L35=0,0,MIN(N(G35),L35))</f>
        <v/>
      </c>
      <c r="K35" s="13">
        <f>IF(AND(F35&lt;&gt;"",D35=""),"区分を選んでください",IF(AND(F35&lt;&gt;"",LEFT(D35,3)="対象外"),"対象外：0円で計上",IF(N(G35)&gt;L35,"補填額が支払額を超過：超過分は無視","")&amp;IF(AND(E35="○",D35&lt;&gt;"医薬品購入"),IF(N(G35)&gt;L35,"／","")&amp;"セルフメディは区分「医薬品購入」のみ","")&amp;IF(LEFT(D35,10)="通院交通費（タクシー",IF(IF(N(G35)&gt;L35,"補填額が支払額を超過：超過分は無視","")&amp;IF(AND(E35="○",D35&lt;&gt;"医薬品購入"),IF(N(G35)&gt;L35,"／","")&amp;"セルフメディは区分「医薬品購入」のみ","")="","","／")&amp;"タクシー代は公共交通機関が使えない場合を除き対象外（No.1122）","")))</f>
        <v/>
      </c>
      <c r="L35" s="12">
        <f>IF(OR(F35="",D35="",LEFT(D35,3)="対象外"),0,N(F35))</f>
        <v/>
      </c>
      <c r="M35">
        <f>IF(L35=0,"",B35&amp;"|"&amp;C35)</f>
        <v/>
      </c>
      <c r="N35">
        <f>IF(M35="","",IF(COUNTIF(M$8:M35,M35)=1,1,0))</f>
        <v/>
      </c>
      <c r="O35">
        <f>IF(N35=1,SUM(N$8:N35),"")</f>
        <v/>
      </c>
      <c r="P35">
        <f>IF(M35="","",INDEX(O$8:O$307,MATCH(M35,M$8:M$307,0)))</f>
        <v/>
      </c>
    </row>
    <row r="36">
      <c r="A36" s="2" t="n">
        <v>29</v>
      </c>
      <c r="B36" s="6" t="n"/>
      <c r="C36" s="6" t="n"/>
      <c r="D36" s="6" t="n"/>
      <c r="E36" s="6" t="n"/>
      <c r="F36" s="4" t="n"/>
      <c r="G36" s="4" t="n"/>
      <c r="H36" s="6" t="n"/>
      <c r="I36" s="12">
        <f>L36-J36</f>
        <v/>
      </c>
      <c r="J36" s="12">
        <f>IF(L36=0,0,MIN(N(G36),L36))</f>
        <v/>
      </c>
      <c r="K36" s="13">
        <f>IF(AND(F36&lt;&gt;"",D36=""),"区分を選んでください",IF(AND(F36&lt;&gt;"",LEFT(D36,3)="対象外"),"対象外：0円で計上",IF(N(G36)&gt;L36,"補填額が支払額を超過：超過分は無視","")&amp;IF(AND(E36="○",D36&lt;&gt;"医薬品購入"),IF(N(G36)&gt;L36,"／","")&amp;"セルフメディは区分「医薬品購入」のみ","")&amp;IF(LEFT(D36,10)="通院交通費（タクシー",IF(IF(N(G36)&gt;L36,"補填額が支払額を超過：超過分は無視","")&amp;IF(AND(E36="○",D36&lt;&gt;"医薬品購入"),IF(N(G36)&gt;L36,"／","")&amp;"セルフメディは区分「医薬品購入」のみ","")="","","／")&amp;"タクシー代は公共交通機関が使えない場合を除き対象外（No.1122）","")))</f>
        <v/>
      </c>
      <c r="L36" s="12">
        <f>IF(OR(F36="",D36="",LEFT(D36,3)="対象外"),0,N(F36))</f>
        <v/>
      </c>
      <c r="M36">
        <f>IF(L36=0,"",B36&amp;"|"&amp;C36)</f>
        <v/>
      </c>
      <c r="N36">
        <f>IF(M36="","",IF(COUNTIF(M$8:M36,M36)=1,1,0))</f>
        <v/>
      </c>
      <c r="O36">
        <f>IF(N36=1,SUM(N$8:N36),"")</f>
        <v/>
      </c>
      <c r="P36">
        <f>IF(M36="","",INDEX(O$8:O$307,MATCH(M36,M$8:M$307,0)))</f>
        <v/>
      </c>
    </row>
    <row r="37">
      <c r="A37" s="2" t="n">
        <v>30</v>
      </c>
      <c r="B37" s="6" t="n"/>
      <c r="C37" s="6" t="n"/>
      <c r="D37" s="6" t="n"/>
      <c r="E37" s="6" t="n"/>
      <c r="F37" s="4" t="n"/>
      <c r="G37" s="4" t="n"/>
      <c r="H37" s="6" t="n"/>
      <c r="I37" s="12">
        <f>L37-J37</f>
        <v/>
      </c>
      <c r="J37" s="12">
        <f>IF(L37=0,0,MIN(N(G37),L37))</f>
        <v/>
      </c>
      <c r="K37" s="13">
        <f>IF(AND(F37&lt;&gt;"",D37=""),"区分を選んでください",IF(AND(F37&lt;&gt;"",LEFT(D37,3)="対象外"),"対象外：0円で計上",IF(N(G37)&gt;L37,"補填額が支払額を超過：超過分は無視","")&amp;IF(AND(E37="○",D37&lt;&gt;"医薬品購入"),IF(N(G37)&gt;L37,"／","")&amp;"セルフメディは区分「医薬品購入」のみ","")&amp;IF(LEFT(D37,10)="通院交通費（タクシー",IF(IF(N(G37)&gt;L37,"補填額が支払額を超過：超過分は無視","")&amp;IF(AND(E37="○",D37&lt;&gt;"医薬品購入"),IF(N(G37)&gt;L37,"／","")&amp;"セルフメディは区分「医薬品購入」のみ","")="","","／")&amp;"タクシー代は公共交通機関が使えない場合を除き対象外（No.1122）","")))</f>
        <v/>
      </c>
      <c r="L37" s="12">
        <f>IF(OR(F37="",D37="",LEFT(D37,3)="対象外"),0,N(F37))</f>
        <v/>
      </c>
      <c r="M37">
        <f>IF(L37=0,"",B37&amp;"|"&amp;C37)</f>
        <v/>
      </c>
      <c r="N37">
        <f>IF(M37="","",IF(COUNTIF(M$8:M37,M37)=1,1,0))</f>
        <v/>
      </c>
      <c r="O37">
        <f>IF(N37=1,SUM(N$8:N37),"")</f>
        <v/>
      </c>
      <c r="P37">
        <f>IF(M37="","",INDEX(O$8:O$307,MATCH(M37,M$8:M$307,0)))</f>
        <v/>
      </c>
    </row>
    <row r="38">
      <c r="A38" s="2" t="n">
        <v>31</v>
      </c>
      <c r="B38" s="6" t="n"/>
      <c r="C38" s="6" t="n"/>
      <c r="D38" s="6" t="n"/>
      <c r="E38" s="6" t="n"/>
      <c r="F38" s="4" t="n"/>
      <c r="G38" s="4" t="n"/>
      <c r="H38" s="6" t="n"/>
      <c r="I38" s="12">
        <f>L38-J38</f>
        <v/>
      </c>
      <c r="J38" s="12">
        <f>IF(L38=0,0,MIN(N(G38),L38))</f>
        <v/>
      </c>
      <c r="K38" s="13">
        <f>IF(AND(F38&lt;&gt;"",D38=""),"区分を選んでください",IF(AND(F38&lt;&gt;"",LEFT(D38,3)="対象外"),"対象外：0円で計上",IF(N(G38)&gt;L38,"補填額が支払額を超過：超過分は無視","")&amp;IF(AND(E38="○",D38&lt;&gt;"医薬品購入"),IF(N(G38)&gt;L38,"／","")&amp;"セルフメディは区分「医薬品購入」のみ","")&amp;IF(LEFT(D38,10)="通院交通費（タクシー",IF(IF(N(G38)&gt;L38,"補填額が支払額を超過：超過分は無視","")&amp;IF(AND(E38="○",D38&lt;&gt;"医薬品購入"),IF(N(G38)&gt;L38,"／","")&amp;"セルフメディは区分「医薬品購入」のみ","")="","","／")&amp;"タクシー代は公共交通機関が使えない場合を除き対象外（No.1122）","")))</f>
        <v/>
      </c>
      <c r="L38" s="12">
        <f>IF(OR(F38="",D38="",LEFT(D38,3)="対象外"),0,N(F38))</f>
        <v/>
      </c>
      <c r="M38">
        <f>IF(L38=0,"",B38&amp;"|"&amp;C38)</f>
        <v/>
      </c>
      <c r="N38">
        <f>IF(M38="","",IF(COUNTIF(M$8:M38,M38)=1,1,0))</f>
        <v/>
      </c>
      <c r="O38">
        <f>IF(N38=1,SUM(N$8:N38),"")</f>
        <v/>
      </c>
      <c r="P38">
        <f>IF(M38="","",INDEX(O$8:O$307,MATCH(M38,M$8:M$307,0)))</f>
        <v/>
      </c>
    </row>
    <row r="39">
      <c r="A39" s="2" t="n">
        <v>32</v>
      </c>
      <c r="B39" s="6" t="n"/>
      <c r="C39" s="6" t="n"/>
      <c r="D39" s="6" t="n"/>
      <c r="E39" s="6" t="n"/>
      <c r="F39" s="4" t="n"/>
      <c r="G39" s="4" t="n"/>
      <c r="H39" s="6" t="n"/>
      <c r="I39" s="12">
        <f>L39-J39</f>
        <v/>
      </c>
      <c r="J39" s="12">
        <f>IF(L39=0,0,MIN(N(G39),L39))</f>
        <v/>
      </c>
      <c r="K39" s="13">
        <f>IF(AND(F39&lt;&gt;"",D39=""),"区分を選んでください",IF(AND(F39&lt;&gt;"",LEFT(D39,3)="対象外"),"対象外：0円で計上",IF(N(G39)&gt;L39,"補填額が支払額を超過：超過分は無視","")&amp;IF(AND(E39="○",D39&lt;&gt;"医薬品購入"),IF(N(G39)&gt;L39,"／","")&amp;"セルフメディは区分「医薬品購入」のみ","")&amp;IF(LEFT(D39,10)="通院交通費（タクシー",IF(IF(N(G39)&gt;L39,"補填額が支払額を超過：超過分は無視","")&amp;IF(AND(E39="○",D39&lt;&gt;"医薬品購入"),IF(N(G39)&gt;L39,"／","")&amp;"セルフメディは区分「医薬品購入」のみ","")="","","／")&amp;"タクシー代は公共交通機関が使えない場合を除き対象外（No.1122）","")))</f>
        <v/>
      </c>
      <c r="L39" s="12">
        <f>IF(OR(F39="",D39="",LEFT(D39,3)="対象外"),0,N(F39))</f>
        <v/>
      </c>
      <c r="M39">
        <f>IF(L39=0,"",B39&amp;"|"&amp;C39)</f>
        <v/>
      </c>
      <c r="N39">
        <f>IF(M39="","",IF(COUNTIF(M$8:M39,M39)=1,1,0))</f>
        <v/>
      </c>
      <c r="O39">
        <f>IF(N39=1,SUM(N$8:N39),"")</f>
        <v/>
      </c>
      <c r="P39">
        <f>IF(M39="","",INDEX(O$8:O$307,MATCH(M39,M$8:M$307,0)))</f>
        <v/>
      </c>
    </row>
    <row r="40">
      <c r="A40" s="2" t="n">
        <v>33</v>
      </c>
      <c r="B40" s="6" t="n"/>
      <c r="C40" s="6" t="n"/>
      <c r="D40" s="6" t="n"/>
      <c r="E40" s="6" t="n"/>
      <c r="F40" s="4" t="n"/>
      <c r="G40" s="4" t="n"/>
      <c r="H40" s="6" t="n"/>
      <c r="I40" s="12">
        <f>L40-J40</f>
        <v/>
      </c>
      <c r="J40" s="12">
        <f>IF(L40=0,0,MIN(N(G40),L40))</f>
        <v/>
      </c>
      <c r="K40" s="13">
        <f>IF(AND(F40&lt;&gt;"",D40=""),"区分を選んでください",IF(AND(F40&lt;&gt;"",LEFT(D40,3)="対象外"),"対象外：0円で計上",IF(N(G40)&gt;L40,"補填額が支払額を超過：超過分は無視","")&amp;IF(AND(E40="○",D40&lt;&gt;"医薬品購入"),IF(N(G40)&gt;L40,"／","")&amp;"セルフメディは区分「医薬品購入」のみ","")&amp;IF(LEFT(D40,10)="通院交通費（タクシー",IF(IF(N(G40)&gt;L40,"補填額が支払額を超過：超過分は無視","")&amp;IF(AND(E40="○",D40&lt;&gt;"医薬品購入"),IF(N(G40)&gt;L40,"／","")&amp;"セルフメディは区分「医薬品購入」のみ","")="","","／")&amp;"タクシー代は公共交通機関が使えない場合を除き対象外（No.1122）","")))</f>
        <v/>
      </c>
      <c r="L40" s="12">
        <f>IF(OR(F40="",D40="",LEFT(D40,3)="対象外"),0,N(F40))</f>
        <v/>
      </c>
      <c r="M40">
        <f>IF(L40=0,"",B40&amp;"|"&amp;C40)</f>
        <v/>
      </c>
      <c r="N40">
        <f>IF(M40="","",IF(COUNTIF(M$8:M40,M40)=1,1,0))</f>
        <v/>
      </c>
      <c r="O40">
        <f>IF(N40=1,SUM(N$8:N40),"")</f>
        <v/>
      </c>
      <c r="P40">
        <f>IF(M40="","",INDEX(O$8:O$307,MATCH(M40,M$8:M$307,0)))</f>
        <v/>
      </c>
    </row>
    <row r="41">
      <c r="A41" s="2" t="n">
        <v>34</v>
      </c>
      <c r="B41" s="6" t="n"/>
      <c r="C41" s="6" t="n"/>
      <c r="D41" s="6" t="n"/>
      <c r="E41" s="6" t="n"/>
      <c r="F41" s="4" t="n"/>
      <c r="G41" s="4" t="n"/>
      <c r="H41" s="6" t="n"/>
      <c r="I41" s="12">
        <f>L41-J41</f>
        <v/>
      </c>
      <c r="J41" s="12">
        <f>IF(L41=0,0,MIN(N(G41),L41))</f>
        <v/>
      </c>
      <c r="K41" s="13">
        <f>IF(AND(F41&lt;&gt;"",D41=""),"区分を選んでください",IF(AND(F41&lt;&gt;"",LEFT(D41,3)="対象外"),"対象外：0円で計上",IF(N(G41)&gt;L41,"補填額が支払額を超過：超過分は無視","")&amp;IF(AND(E41="○",D41&lt;&gt;"医薬品購入"),IF(N(G41)&gt;L41,"／","")&amp;"セルフメディは区分「医薬品購入」のみ","")&amp;IF(LEFT(D41,10)="通院交通費（タクシー",IF(IF(N(G41)&gt;L41,"補填額が支払額を超過：超過分は無視","")&amp;IF(AND(E41="○",D41&lt;&gt;"医薬品購入"),IF(N(G41)&gt;L41,"／","")&amp;"セルフメディは区分「医薬品購入」のみ","")="","","／")&amp;"タクシー代は公共交通機関が使えない場合を除き対象外（No.1122）","")))</f>
        <v/>
      </c>
      <c r="L41" s="12">
        <f>IF(OR(F41="",D41="",LEFT(D41,3)="対象外"),0,N(F41))</f>
        <v/>
      </c>
      <c r="M41">
        <f>IF(L41=0,"",B41&amp;"|"&amp;C41)</f>
        <v/>
      </c>
      <c r="N41">
        <f>IF(M41="","",IF(COUNTIF(M$8:M41,M41)=1,1,0))</f>
        <v/>
      </c>
      <c r="O41">
        <f>IF(N41=1,SUM(N$8:N41),"")</f>
        <v/>
      </c>
      <c r="P41">
        <f>IF(M41="","",INDEX(O$8:O$307,MATCH(M41,M$8:M$307,0)))</f>
        <v/>
      </c>
    </row>
    <row r="42">
      <c r="A42" s="2" t="n">
        <v>35</v>
      </c>
      <c r="B42" s="6" t="n"/>
      <c r="C42" s="6" t="n"/>
      <c r="D42" s="6" t="n"/>
      <c r="E42" s="6" t="n"/>
      <c r="F42" s="4" t="n"/>
      <c r="G42" s="4" t="n"/>
      <c r="H42" s="6" t="n"/>
      <c r="I42" s="12">
        <f>L42-J42</f>
        <v/>
      </c>
      <c r="J42" s="12">
        <f>IF(L42=0,0,MIN(N(G42),L42))</f>
        <v/>
      </c>
      <c r="K42" s="13">
        <f>IF(AND(F42&lt;&gt;"",D42=""),"区分を選んでください",IF(AND(F42&lt;&gt;"",LEFT(D42,3)="対象外"),"対象外：0円で計上",IF(N(G42)&gt;L42,"補填額が支払額を超過：超過分は無視","")&amp;IF(AND(E42="○",D42&lt;&gt;"医薬品購入"),IF(N(G42)&gt;L42,"／","")&amp;"セルフメディは区分「医薬品購入」のみ","")&amp;IF(LEFT(D42,10)="通院交通費（タクシー",IF(IF(N(G42)&gt;L42,"補填額が支払額を超過：超過分は無視","")&amp;IF(AND(E42="○",D42&lt;&gt;"医薬品購入"),IF(N(G42)&gt;L42,"／","")&amp;"セルフメディは区分「医薬品購入」のみ","")="","","／")&amp;"タクシー代は公共交通機関が使えない場合を除き対象外（No.1122）","")))</f>
        <v/>
      </c>
      <c r="L42" s="12">
        <f>IF(OR(F42="",D42="",LEFT(D42,3)="対象外"),0,N(F42))</f>
        <v/>
      </c>
      <c r="M42">
        <f>IF(L42=0,"",B42&amp;"|"&amp;C42)</f>
        <v/>
      </c>
      <c r="N42">
        <f>IF(M42="","",IF(COUNTIF(M$8:M42,M42)=1,1,0))</f>
        <v/>
      </c>
      <c r="O42">
        <f>IF(N42=1,SUM(N$8:N42),"")</f>
        <v/>
      </c>
      <c r="P42">
        <f>IF(M42="","",INDEX(O$8:O$307,MATCH(M42,M$8:M$307,0)))</f>
        <v/>
      </c>
    </row>
    <row r="43">
      <c r="A43" s="2" t="n">
        <v>36</v>
      </c>
      <c r="B43" s="6" t="n"/>
      <c r="C43" s="6" t="n"/>
      <c r="D43" s="6" t="n"/>
      <c r="E43" s="6" t="n"/>
      <c r="F43" s="4" t="n"/>
      <c r="G43" s="4" t="n"/>
      <c r="H43" s="6" t="n"/>
      <c r="I43" s="12">
        <f>L43-J43</f>
        <v/>
      </c>
      <c r="J43" s="12">
        <f>IF(L43=0,0,MIN(N(G43),L43))</f>
        <v/>
      </c>
      <c r="K43" s="13">
        <f>IF(AND(F43&lt;&gt;"",D43=""),"区分を選んでください",IF(AND(F43&lt;&gt;"",LEFT(D43,3)="対象外"),"対象外：0円で計上",IF(N(G43)&gt;L43,"補填額が支払額を超過：超過分は無視","")&amp;IF(AND(E43="○",D43&lt;&gt;"医薬品購入"),IF(N(G43)&gt;L43,"／","")&amp;"セルフメディは区分「医薬品購入」のみ","")&amp;IF(LEFT(D43,10)="通院交通費（タクシー",IF(IF(N(G43)&gt;L43,"補填額が支払額を超過：超過分は無視","")&amp;IF(AND(E43="○",D43&lt;&gt;"医薬品購入"),IF(N(G43)&gt;L43,"／","")&amp;"セルフメディは区分「医薬品購入」のみ","")="","","／")&amp;"タクシー代は公共交通機関が使えない場合を除き対象外（No.1122）","")))</f>
        <v/>
      </c>
      <c r="L43" s="12">
        <f>IF(OR(F43="",D43="",LEFT(D43,3)="対象外"),0,N(F43))</f>
        <v/>
      </c>
      <c r="M43">
        <f>IF(L43=0,"",B43&amp;"|"&amp;C43)</f>
        <v/>
      </c>
      <c r="N43">
        <f>IF(M43="","",IF(COUNTIF(M$8:M43,M43)=1,1,0))</f>
        <v/>
      </c>
      <c r="O43">
        <f>IF(N43=1,SUM(N$8:N43),"")</f>
        <v/>
      </c>
      <c r="P43">
        <f>IF(M43="","",INDEX(O$8:O$307,MATCH(M43,M$8:M$307,0)))</f>
        <v/>
      </c>
    </row>
    <row r="44">
      <c r="A44" s="2" t="n">
        <v>37</v>
      </c>
      <c r="B44" s="6" t="n"/>
      <c r="C44" s="6" t="n"/>
      <c r="D44" s="6" t="n"/>
      <c r="E44" s="6" t="n"/>
      <c r="F44" s="4" t="n"/>
      <c r="G44" s="4" t="n"/>
      <c r="H44" s="6" t="n"/>
      <c r="I44" s="12">
        <f>L44-J44</f>
        <v/>
      </c>
      <c r="J44" s="12">
        <f>IF(L44=0,0,MIN(N(G44),L44))</f>
        <v/>
      </c>
      <c r="K44" s="13">
        <f>IF(AND(F44&lt;&gt;"",D44=""),"区分を選んでください",IF(AND(F44&lt;&gt;"",LEFT(D44,3)="対象外"),"対象外：0円で計上",IF(N(G44)&gt;L44,"補填額が支払額を超過：超過分は無視","")&amp;IF(AND(E44="○",D44&lt;&gt;"医薬品購入"),IF(N(G44)&gt;L44,"／","")&amp;"セルフメディは区分「医薬品購入」のみ","")&amp;IF(LEFT(D44,10)="通院交通費（タクシー",IF(IF(N(G44)&gt;L44,"補填額が支払額を超過：超過分は無視","")&amp;IF(AND(E44="○",D44&lt;&gt;"医薬品購入"),IF(N(G44)&gt;L44,"／","")&amp;"セルフメディは区分「医薬品購入」のみ","")="","","／")&amp;"タクシー代は公共交通機関が使えない場合を除き対象外（No.1122）","")))</f>
        <v/>
      </c>
      <c r="L44" s="12">
        <f>IF(OR(F44="",D44="",LEFT(D44,3)="対象外"),0,N(F44))</f>
        <v/>
      </c>
      <c r="M44">
        <f>IF(L44=0,"",B44&amp;"|"&amp;C44)</f>
        <v/>
      </c>
      <c r="N44">
        <f>IF(M44="","",IF(COUNTIF(M$8:M44,M44)=1,1,0))</f>
        <v/>
      </c>
      <c r="O44">
        <f>IF(N44=1,SUM(N$8:N44),"")</f>
        <v/>
      </c>
      <c r="P44">
        <f>IF(M44="","",INDEX(O$8:O$307,MATCH(M44,M$8:M$307,0)))</f>
        <v/>
      </c>
    </row>
    <row r="45">
      <c r="A45" s="2" t="n">
        <v>38</v>
      </c>
      <c r="B45" s="6" t="n"/>
      <c r="C45" s="6" t="n"/>
      <c r="D45" s="6" t="n"/>
      <c r="E45" s="6" t="n"/>
      <c r="F45" s="4" t="n"/>
      <c r="G45" s="4" t="n"/>
      <c r="H45" s="6" t="n"/>
      <c r="I45" s="12">
        <f>L45-J45</f>
        <v/>
      </c>
      <c r="J45" s="12">
        <f>IF(L45=0,0,MIN(N(G45),L45))</f>
        <v/>
      </c>
      <c r="K45" s="13">
        <f>IF(AND(F45&lt;&gt;"",D45=""),"区分を選んでください",IF(AND(F45&lt;&gt;"",LEFT(D45,3)="対象外"),"対象外：0円で計上",IF(N(G45)&gt;L45,"補填額が支払額を超過：超過分は無視","")&amp;IF(AND(E45="○",D45&lt;&gt;"医薬品購入"),IF(N(G45)&gt;L45,"／","")&amp;"セルフメディは区分「医薬品購入」のみ","")&amp;IF(LEFT(D45,10)="通院交通費（タクシー",IF(IF(N(G45)&gt;L45,"補填額が支払額を超過：超過分は無視","")&amp;IF(AND(E45="○",D45&lt;&gt;"医薬品購入"),IF(N(G45)&gt;L45,"／","")&amp;"セルフメディは区分「医薬品購入」のみ","")="","","／")&amp;"タクシー代は公共交通機関が使えない場合を除き対象外（No.1122）","")))</f>
        <v/>
      </c>
      <c r="L45" s="12">
        <f>IF(OR(F45="",D45="",LEFT(D45,3)="対象外"),0,N(F45))</f>
        <v/>
      </c>
      <c r="M45">
        <f>IF(L45=0,"",B45&amp;"|"&amp;C45)</f>
        <v/>
      </c>
      <c r="N45">
        <f>IF(M45="","",IF(COUNTIF(M$8:M45,M45)=1,1,0))</f>
        <v/>
      </c>
      <c r="O45">
        <f>IF(N45=1,SUM(N$8:N45),"")</f>
        <v/>
      </c>
      <c r="P45">
        <f>IF(M45="","",INDEX(O$8:O$307,MATCH(M45,M$8:M$307,0)))</f>
        <v/>
      </c>
    </row>
    <row r="46">
      <c r="A46" s="2" t="n">
        <v>39</v>
      </c>
      <c r="B46" s="6" t="n"/>
      <c r="C46" s="6" t="n"/>
      <c r="D46" s="6" t="n"/>
      <c r="E46" s="6" t="n"/>
      <c r="F46" s="4" t="n"/>
      <c r="G46" s="4" t="n"/>
      <c r="H46" s="6" t="n"/>
      <c r="I46" s="12">
        <f>L46-J46</f>
        <v/>
      </c>
      <c r="J46" s="12">
        <f>IF(L46=0,0,MIN(N(G46),L46))</f>
        <v/>
      </c>
      <c r="K46" s="13">
        <f>IF(AND(F46&lt;&gt;"",D46=""),"区分を選んでください",IF(AND(F46&lt;&gt;"",LEFT(D46,3)="対象外"),"対象外：0円で計上",IF(N(G46)&gt;L46,"補填額が支払額を超過：超過分は無視","")&amp;IF(AND(E46="○",D46&lt;&gt;"医薬品購入"),IF(N(G46)&gt;L46,"／","")&amp;"セルフメディは区分「医薬品購入」のみ","")&amp;IF(LEFT(D46,10)="通院交通費（タクシー",IF(IF(N(G46)&gt;L46,"補填額が支払額を超過：超過分は無視","")&amp;IF(AND(E46="○",D46&lt;&gt;"医薬品購入"),IF(N(G46)&gt;L46,"／","")&amp;"セルフメディは区分「医薬品購入」のみ","")="","","／")&amp;"タクシー代は公共交通機関が使えない場合を除き対象外（No.1122）","")))</f>
        <v/>
      </c>
      <c r="L46" s="12">
        <f>IF(OR(F46="",D46="",LEFT(D46,3)="対象外"),0,N(F46))</f>
        <v/>
      </c>
      <c r="M46">
        <f>IF(L46=0,"",B46&amp;"|"&amp;C46)</f>
        <v/>
      </c>
      <c r="N46">
        <f>IF(M46="","",IF(COUNTIF(M$8:M46,M46)=1,1,0))</f>
        <v/>
      </c>
      <c r="O46">
        <f>IF(N46=1,SUM(N$8:N46),"")</f>
        <v/>
      </c>
      <c r="P46">
        <f>IF(M46="","",INDEX(O$8:O$307,MATCH(M46,M$8:M$307,0)))</f>
        <v/>
      </c>
    </row>
    <row r="47">
      <c r="A47" s="2" t="n">
        <v>40</v>
      </c>
      <c r="B47" s="6" t="n"/>
      <c r="C47" s="6" t="n"/>
      <c r="D47" s="6" t="n"/>
      <c r="E47" s="6" t="n"/>
      <c r="F47" s="4" t="n"/>
      <c r="G47" s="4" t="n"/>
      <c r="H47" s="6" t="n"/>
      <c r="I47" s="12">
        <f>L47-J47</f>
        <v/>
      </c>
      <c r="J47" s="12">
        <f>IF(L47=0,0,MIN(N(G47),L47))</f>
        <v/>
      </c>
      <c r="K47" s="13">
        <f>IF(AND(F47&lt;&gt;"",D47=""),"区分を選んでください",IF(AND(F47&lt;&gt;"",LEFT(D47,3)="対象外"),"対象外：0円で計上",IF(N(G47)&gt;L47,"補填額が支払額を超過：超過分は無視","")&amp;IF(AND(E47="○",D47&lt;&gt;"医薬品購入"),IF(N(G47)&gt;L47,"／","")&amp;"セルフメディは区分「医薬品購入」のみ","")&amp;IF(LEFT(D47,10)="通院交通費（タクシー",IF(IF(N(G47)&gt;L47,"補填額が支払額を超過：超過分は無視","")&amp;IF(AND(E47="○",D47&lt;&gt;"医薬品購入"),IF(N(G47)&gt;L47,"／","")&amp;"セルフメディは区分「医薬品購入」のみ","")="","","／")&amp;"タクシー代は公共交通機関が使えない場合を除き対象外（No.1122）","")))</f>
        <v/>
      </c>
      <c r="L47" s="12">
        <f>IF(OR(F47="",D47="",LEFT(D47,3)="対象外"),0,N(F47))</f>
        <v/>
      </c>
      <c r="M47">
        <f>IF(L47=0,"",B47&amp;"|"&amp;C47)</f>
        <v/>
      </c>
      <c r="N47">
        <f>IF(M47="","",IF(COUNTIF(M$8:M47,M47)=1,1,0))</f>
        <v/>
      </c>
      <c r="O47">
        <f>IF(N47=1,SUM(N$8:N47),"")</f>
        <v/>
      </c>
      <c r="P47">
        <f>IF(M47="","",INDEX(O$8:O$307,MATCH(M47,M$8:M$307,0)))</f>
        <v/>
      </c>
    </row>
    <row r="48">
      <c r="A48" s="2" t="n">
        <v>41</v>
      </c>
      <c r="B48" s="6" t="n"/>
      <c r="C48" s="6" t="n"/>
      <c r="D48" s="6" t="n"/>
      <c r="E48" s="6" t="n"/>
      <c r="F48" s="4" t="n"/>
      <c r="G48" s="4" t="n"/>
      <c r="H48" s="6" t="n"/>
      <c r="I48" s="12">
        <f>L48-J48</f>
        <v/>
      </c>
      <c r="J48" s="12">
        <f>IF(L48=0,0,MIN(N(G48),L48))</f>
        <v/>
      </c>
      <c r="K48" s="13">
        <f>IF(AND(F48&lt;&gt;"",D48=""),"区分を選んでください",IF(AND(F48&lt;&gt;"",LEFT(D48,3)="対象外"),"対象外：0円で計上",IF(N(G48)&gt;L48,"補填額が支払額を超過：超過分は無視","")&amp;IF(AND(E48="○",D48&lt;&gt;"医薬品購入"),IF(N(G48)&gt;L48,"／","")&amp;"セルフメディは区分「医薬品購入」のみ","")&amp;IF(LEFT(D48,10)="通院交通費（タクシー",IF(IF(N(G48)&gt;L48,"補填額が支払額を超過：超過分は無視","")&amp;IF(AND(E48="○",D48&lt;&gt;"医薬品購入"),IF(N(G48)&gt;L48,"／","")&amp;"セルフメディは区分「医薬品購入」のみ","")="","","／")&amp;"タクシー代は公共交通機関が使えない場合を除き対象外（No.1122）","")))</f>
        <v/>
      </c>
      <c r="L48" s="12">
        <f>IF(OR(F48="",D48="",LEFT(D48,3)="対象外"),0,N(F48))</f>
        <v/>
      </c>
      <c r="M48">
        <f>IF(L48=0,"",B48&amp;"|"&amp;C48)</f>
        <v/>
      </c>
      <c r="N48">
        <f>IF(M48="","",IF(COUNTIF(M$8:M48,M48)=1,1,0))</f>
        <v/>
      </c>
      <c r="O48">
        <f>IF(N48=1,SUM(N$8:N48),"")</f>
        <v/>
      </c>
      <c r="P48">
        <f>IF(M48="","",INDEX(O$8:O$307,MATCH(M48,M$8:M$307,0)))</f>
        <v/>
      </c>
    </row>
    <row r="49">
      <c r="A49" s="2" t="n">
        <v>42</v>
      </c>
      <c r="B49" s="6" t="n"/>
      <c r="C49" s="6" t="n"/>
      <c r="D49" s="6" t="n"/>
      <c r="E49" s="6" t="n"/>
      <c r="F49" s="4" t="n"/>
      <c r="G49" s="4" t="n"/>
      <c r="H49" s="6" t="n"/>
      <c r="I49" s="12">
        <f>L49-J49</f>
        <v/>
      </c>
      <c r="J49" s="12">
        <f>IF(L49=0,0,MIN(N(G49),L49))</f>
        <v/>
      </c>
      <c r="K49" s="13">
        <f>IF(AND(F49&lt;&gt;"",D49=""),"区分を選んでください",IF(AND(F49&lt;&gt;"",LEFT(D49,3)="対象外"),"対象外：0円で計上",IF(N(G49)&gt;L49,"補填額が支払額を超過：超過分は無視","")&amp;IF(AND(E49="○",D49&lt;&gt;"医薬品購入"),IF(N(G49)&gt;L49,"／","")&amp;"セルフメディは区分「医薬品購入」のみ","")&amp;IF(LEFT(D49,10)="通院交通費（タクシー",IF(IF(N(G49)&gt;L49,"補填額が支払額を超過：超過分は無視","")&amp;IF(AND(E49="○",D49&lt;&gt;"医薬品購入"),IF(N(G49)&gt;L49,"／","")&amp;"セルフメディは区分「医薬品購入」のみ","")="","","／")&amp;"タクシー代は公共交通機関が使えない場合を除き対象外（No.1122）","")))</f>
        <v/>
      </c>
      <c r="L49" s="12">
        <f>IF(OR(F49="",D49="",LEFT(D49,3)="対象外"),0,N(F49))</f>
        <v/>
      </c>
      <c r="M49">
        <f>IF(L49=0,"",B49&amp;"|"&amp;C49)</f>
        <v/>
      </c>
      <c r="N49">
        <f>IF(M49="","",IF(COUNTIF(M$8:M49,M49)=1,1,0))</f>
        <v/>
      </c>
      <c r="O49">
        <f>IF(N49=1,SUM(N$8:N49),"")</f>
        <v/>
      </c>
      <c r="P49">
        <f>IF(M49="","",INDEX(O$8:O$307,MATCH(M49,M$8:M$307,0)))</f>
        <v/>
      </c>
    </row>
    <row r="50">
      <c r="A50" s="2" t="n">
        <v>43</v>
      </c>
      <c r="B50" s="6" t="n"/>
      <c r="C50" s="6" t="n"/>
      <c r="D50" s="6" t="n"/>
      <c r="E50" s="6" t="n"/>
      <c r="F50" s="4" t="n"/>
      <c r="G50" s="4" t="n"/>
      <c r="H50" s="6" t="n"/>
      <c r="I50" s="12">
        <f>L50-J50</f>
        <v/>
      </c>
      <c r="J50" s="12">
        <f>IF(L50=0,0,MIN(N(G50),L50))</f>
        <v/>
      </c>
      <c r="K50" s="13">
        <f>IF(AND(F50&lt;&gt;"",D50=""),"区分を選んでください",IF(AND(F50&lt;&gt;"",LEFT(D50,3)="対象外"),"対象外：0円で計上",IF(N(G50)&gt;L50,"補填額が支払額を超過：超過分は無視","")&amp;IF(AND(E50="○",D50&lt;&gt;"医薬品購入"),IF(N(G50)&gt;L50,"／","")&amp;"セルフメディは区分「医薬品購入」のみ","")&amp;IF(LEFT(D50,10)="通院交通費（タクシー",IF(IF(N(G50)&gt;L50,"補填額が支払額を超過：超過分は無視","")&amp;IF(AND(E50="○",D50&lt;&gt;"医薬品購入"),IF(N(G50)&gt;L50,"／","")&amp;"セルフメディは区分「医薬品購入」のみ","")="","","／")&amp;"タクシー代は公共交通機関が使えない場合を除き対象外（No.1122）","")))</f>
        <v/>
      </c>
      <c r="L50" s="12">
        <f>IF(OR(F50="",D50="",LEFT(D50,3)="対象外"),0,N(F50))</f>
        <v/>
      </c>
      <c r="M50">
        <f>IF(L50=0,"",B50&amp;"|"&amp;C50)</f>
        <v/>
      </c>
      <c r="N50">
        <f>IF(M50="","",IF(COUNTIF(M$8:M50,M50)=1,1,0))</f>
        <v/>
      </c>
      <c r="O50">
        <f>IF(N50=1,SUM(N$8:N50),"")</f>
        <v/>
      </c>
      <c r="P50">
        <f>IF(M50="","",INDEX(O$8:O$307,MATCH(M50,M$8:M$307,0)))</f>
        <v/>
      </c>
    </row>
    <row r="51">
      <c r="A51" s="2" t="n">
        <v>44</v>
      </c>
      <c r="B51" s="6" t="n"/>
      <c r="C51" s="6" t="n"/>
      <c r="D51" s="6" t="n"/>
      <c r="E51" s="6" t="n"/>
      <c r="F51" s="4" t="n"/>
      <c r="G51" s="4" t="n"/>
      <c r="H51" s="6" t="n"/>
      <c r="I51" s="12">
        <f>L51-J51</f>
        <v/>
      </c>
      <c r="J51" s="12">
        <f>IF(L51=0,0,MIN(N(G51),L51))</f>
        <v/>
      </c>
      <c r="K51" s="13">
        <f>IF(AND(F51&lt;&gt;"",D51=""),"区分を選んでください",IF(AND(F51&lt;&gt;"",LEFT(D51,3)="対象外"),"対象外：0円で計上",IF(N(G51)&gt;L51,"補填額が支払額を超過：超過分は無視","")&amp;IF(AND(E51="○",D51&lt;&gt;"医薬品購入"),IF(N(G51)&gt;L51,"／","")&amp;"セルフメディは区分「医薬品購入」のみ","")&amp;IF(LEFT(D51,10)="通院交通費（タクシー",IF(IF(N(G51)&gt;L51,"補填額が支払額を超過：超過分は無視","")&amp;IF(AND(E51="○",D51&lt;&gt;"医薬品購入"),IF(N(G51)&gt;L51,"／","")&amp;"セルフメディは区分「医薬品購入」のみ","")="","","／")&amp;"タクシー代は公共交通機関が使えない場合を除き対象外（No.1122）","")))</f>
        <v/>
      </c>
      <c r="L51" s="12">
        <f>IF(OR(F51="",D51="",LEFT(D51,3)="対象外"),0,N(F51))</f>
        <v/>
      </c>
      <c r="M51">
        <f>IF(L51=0,"",B51&amp;"|"&amp;C51)</f>
        <v/>
      </c>
      <c r="N51">
        <f>IF(M51="","",IF(COUNTIF(M$8:M51,M51)=1,1,0))</f>
        <v/>
      </c>
      <c r="O51">
        <f>IF(N51=1,SUM(N$8:N51),"")</f>
        <v/>
      </c>
      <c r="P51">
        <f>IF(M51="","",INDEX(O$8:O$307,MATCH(M51,M$8:M$307,0)))</f>
        <v/>
      </c>
    </row>
    <row r="52">
      <c r="A52" s="2" t="n">
        <v>45</v>
      </c>
      <c r="B52" s="6" t="n"/>
      <c r="C52" s="6" t="n"/>
      <c r="D52" s="6" t="n"/>
      <c r="E52" s="6" t="n"/>
      <c r="F52" s="4" t="n"/>
      <c r="G52" s="4" t="n"/>
      <c r="H52" s="6" t="n"/>
      <c r="I52" s="12">
        <f>L52-J52</f>
        <v/>
      </c>
      <c r="J52" s="12">
        <f>IF(L52=0,0,MIN(N(G52),L52))</f>
        <v/>
      </c>
      <c r="K52" s="13">
        <f>IF(AND(F52&lt;&gt;"",D52=""),"区分を選んでください",IF(AND(F52&lt;&gt;"",LEFT(D52,3)="対象外"),"対象外：0円で計上",IF(N(G52)&gt;L52,"補填額が支払額を超過：超過分は無視","")&amp;IF(AND(E52="○",D52&lt;&gt;"医薬品購入"),IF(N(G52)&gt;L52,"／","")&amp;"セルフメディは区分「医薬品購入」のみ","")&amp;IF(LEFT(D52,10)="通院交通費（タクシー",IF(IF(N(G52)&gt;L52,"補填額が支払額を超過：超過分は無視","")&amp;IF(AND(E52="○",D52&lt;&gt;"医薬品購入"),IF(N(G52)&gt;L52,"／","")&amp;"セルフメディは区分「医薬品購入」のみ","")="","","／")&amp;"タクシー代は公共交通機関が使えない場合を除き対象外（No.1122）","")))</f>
        <v/>
      </c>
      <c r="L52" s="12">
        <f>IF(OR(F52="",D52="",LEFT(D52,3)="対象外"),0,N(F52))</f>
        <v/>
      </c>
      <c r="M52">
        <f>IF(L52=0,"",B52&amp;"|"&amp;C52)</f>
        <v/>
      </c>
      <c r="N52">
        <f>IF(M52="","",IF(COUNTIF(M$8:M52,M52)=1,1,0))</f>
        <v/>
      </c>
      <c r="O52">
        <f>IF(N52=1,SUM(N$8:N52),"")</f>
        <v/>
      </c>
      <c r="P52">
        <f>IF(M52="","",INDEX(O$8:O$307,MATCH(M52,M$8:M$307,0)))</f>
        <v/>
      </c>
    </row>
    <row r="53">
      <c r="A53" s="2" t="n">
        <v>46</v>
      </c>
      <c r="B53" s="6" t="n"/>
      <c r="C53" s="6" t="n"/>
      <c r="D53" s="6" t="n"/>
      <c r="E53" s="6" t="n"/>
      <c r="F53" s="4" t="n"/>
      <c r="G53" s="4" t="n"/>
      <c r="H53" s="6" t="n"/>
      <c r="I53" s="12">
        <f>L53-J53</f>
        <v/>
      </c>
      <c r="J53" s="12">
        <f>IF(L53=0,0,MIN(N(G53),L53))</f>
        <v/>
      </c>
      <c r="K53" s="13">
        <f>IF(AND(F53&lt;&gt;"",D53=""),"区分を選んでください",IF(AND(F53&lt;&gt;"",LEFT(D53,3)="対象外"),"対象外：0円で計上",IF(N(G53)&gt;L53,"補填額が支払額を超過：超過分は無視","")&amp;IF(AND(E53="○",D53&lt;&gt;"医薬品購入"),IF(N(G53)&gt;L53,"／","")&amp;"セルフメディは区分「医薬品購入」のみ","")&amp;IF(LEFT(D53,10)="通院交通費（タクシー",IF(IF(N(G53)&gt;L53,"補填額が支払額を超過：超過分は無視","")&amp;IF(AND(E53="○",D53&lt;&gt;"医薬品購入"),IF(N(G53)&gt;L53,"／","")&amp;"セルフメディは区分「医薬品購入」のみ","")="","","／")&amp;"タクシー代は公共交通機関が使えない場合を除き対象外（No.1122）","")))</f>
        <v/>
      </c>
      <c r="L53" s="12">
        <f>IF(OR(F53="",D53="",LEFT(D53,3)="対象外"),0,N(F53))</f>
        <v/>
      </c>
      <c r="M53">
        <f>IF(L53=0,"",B53&amp;"|"&amp;C53)</f>
        <v/>
      </c>
      <c r="N53">
        <f>IF(M53="","",IF(COUNTIF(M$8:M53,M53)=1,1,0))</f>
        <v/>
      </c>
      <c r="O53">
        <f>IF(N53=1,SUM(N$8:N53),"")</f>
        <v/>
      </c>
      <c r="P53">
        <f>IF(M53="","",INDEX(O$8:O$307,MATCH(M53,M$8:M$307,0)))</f>
        <v/>
      </c>
    </row>
    <row r="54">
      <c r="A54" s="2" t="n">
        <v>47</v>
      </c>
      <c r="B54" s="6" t="n"/>
      <c r="C54" s="6" t="n"/>
      <c r="D54" s="6" t="n"/>
      <c r="E54" s="6" t="n"/>
      <c r="F54" s="4" t="n"/>
      <c r="G54" s="4" t="n"/>
      <c r="H54" s="6" t="n"/>
      <c r="I54" s="12">
        <f>L54-J54</f>
        <v/>
      </c>
      <c r="J54" s="12">
        <f>IF(L54=0,0,MIN(N(G54),L54))</f>
        <v/>
      </c>
      <c r="K54" s="13">
        <f>IF(AND(F54&lt;&gt;"",D54=""),"区分を選んでください",IF(AND(F54&lt;&gt;"",LEFT(D54,3)="対象外"),"対象外：0円で計上",IF(N(G54)&gt;L54,"補填額が支払額を超過：超過分は無視","")&amp;IF(AND(E54="○",D54&lt;&gt;"医薬品購入"),IF(N(G54)&gt;L54,"／","")&amp;"セルフメディは区分「医薬品購入」のみ","")&amp;IF(LEFT(D54,10)="通院交通費（タクシー",IF(IF(N(G54)&gt;L54,"補填額が支払額を超過：超過分は無視","")&amp;IF(AND(E54="○",D54&lt;&gt;"医薬品購入"),IF(N(G54)&gt;L54,"／","")&amp;"セルフメディは区分「医薬品購入」のみ","")="","","／")&amp;"タクシー代は公共交通機関が使えない場合を除き対象外（No.1122）","")))</f>
        <v/>
      </c>
      <c r="L54" s="12">
        <f>IF(OR(F54="",D54="",LEFT(D54,3)="対象外"),0,N(F54))</f>
        <v/>
      </c>
      <c r="M54">
        <f>IF(L54=0,"",B54&amp;"|"&amp;C54)</f>
        <v/>
      </c>
      <c r="N54">
        <f>IF(M54="","",IF(COUNTIF(M$8:M54,M54)=1,1,0))</f>
        <v/>
      </c>
      <c r="O54">
        <f>IF(N54=1,SUM(N$8:N54),"")</f>
        <v/>
      </c>
      <c r="P54">
        <f>IF(M54="","",INDEX(O$8:O$307,MATCH(M54,M$8:M$307,0)))</f>
        <v/>
      </c>
    </row>
    <row r="55">
      <c r="A55" s="2" t="n">
        <v>48</v>
      </c>
      <c r="B55" s="6" t="n"/>
      <c r="C55" s="6" t="n"/>
      <c r="D55" s="6" t="n"/>
      <c r="E55" s="6" t="n"/>
      <c r="F55" s="4" t="n"/>
      <c r="G55" s="4" t="n"/>
      <c r="H55" s="6" t="n"/>
      <c r="I55" s="12">
        <f>L55-J55</f>
        <v/>
      </c>
      <c r="J55" s="12">
        <f>IF(L55=0,0,MIN(N(G55),L55))</f>
        <v/>
      </c>
      <c r="K55" s="13">
        <f>IF(AND(F55&lt;&gt;"",D55=""),"区分を選んでください",IF(AND(F55&lt;&gt;"",LEFT(D55,3)="対象外"),"対象外：0円で計上",IF(N(G55)&gt;L55,"補填額が支払額を超過：超過分は無視","")&amp;IF(AND(E55="○",D55&lt;&gt;"医薬品購入"),IF(N(G55)&gt;L55,"／","")&amp;"セルフメディは区分「医薬品購入」のみ","")&amp;IF(LEFT(D55,10)="通院交通費（タクシー",IF(IF(N(G55)&gt;L55,"補填額が支払額を超過：超過分は無視","")&amp;IF(AND(E55="○",D55&lt;&gt;"医薬品購入"),IF(N(G55)&gt;L55,"／","")&amp;"セルフメディは区分「医薬品購入」のみ","")="","","／")&amp;"タクシー代は公共交通機関が使えない場合を除き対象外（No.1122）","")))</f>
        <v/>
      </c>
      <c r="L55" s="12">
        <f>IF(OR(F55="",D55="",LEFT(D55,3)="対象外"),0,N(F55))</f>
        <v/>
      </c>
      <c r="M55">
        <f>IF(L55=0,"",B55&amp;"|"&amp;C55)</f>
        <v/>
      </c>
      <c r="N55">
        <f>IF(M55="","",IF(COUNTIF(M$8:M55,M55)=1,1,0))</f>
        <v/>
      </c>
      <c r="O55">
        <f>IF(N55=1,SUM(N$8:N55),"")</f>
        <v/>
      </c>
      <c r="P55">
        <f>IF(M55="","",INDEX(O$8:O$307,MATCH(M55,M$8:M$307,0)))</f>
        <v/>
      </c>
    </row>
    <row r="56">
      <c r="A56" s="2" t="n">
        <v>49</v>
      </c>
      <c r="B56" s="6" t="n"/>
      <c r="C56" s="6" t="n"/>
      <c r="D56" s="6" t="n"/>
      <c r="E56" s="6" t="n"/>
      <c r="F56" s="4" t="n"/>
      <c r="G56" s="4" t="n"/>
      <c r="H56" s="6" t="n"/>
      <c r="I56" s="12">
        <f>L56-J56</f>
        <v/>
      </c>
      <c r="J56" s="12">
        <f>IF(L56=0,0,MIN(N(G56),L56))</f>
        <v/>
      </c>
      <c r="K56" s="13">
        <f>IF(AND(F56&lt;&gt;"",D56=""),"区分を選んでください",IF(AND(F56&lt;&gt;"",LEFT(D56,3)="対象外"),"対象外：0円で計上",IF(N(G56)&gt;L56,"補填額が支払額を超過：超過分は無視","")&amp;IF(AND(E56="○",D56&lt;&gt;"医薬品購入"),IF(N(G56)&gt;L56,"／","")&amp;"セルフメディは区分「医薬品購入」のみ","")&amp;IF(LEFT(D56,10)="通院交通費（タクシー",IF(IF(N(G56)&gt;L56,"補填額が支払額を超過：超過分は無視","")&amp;IF(AND(E56="○",D56&lt;&gt;"医薬品購入"),IF(N(G56)&gt;L56,"／","")&amp;"セルフメディは区分「医薬品購入」のみ","")="","","／")&amp;"タクシー代は公共交通機関が使えない場合を除き対象外（No.1122）","")))</f>
        <v/>
      </c>
      <c r="L56" s="12">
        <f>IF(OR(F56="",D56="",LEFT(D56,3)="対象外"),0,N(F56))</f>
        <v/>
      </c>
      <c r="M56">
        <f>IF(L56=0,"",B56&amp;"|"&amp;C56)</f>
        <v/>
      </c>
      <c r="N56">
        <f>IF(M56="","",IF(COUNTIF(M$8:M56,M56)=1,1,0))</f>
        <v/>
      </c>
      <c r="O56">
        <f>IF(N56=1,SUM(N$8:N56),"")</f>
        <v/>
      </c>
      <c r="P56">
        <f>IF(M56="","",INDEX(O$8:O$307,MATCH(M56,M$8:M$307,0)))</f>
        <v/>
      </c>
    </row>
    <row r="57">
      <c r="A57" s="2" t="n">
        <v>50</v>
      </c>
      <c r="B57" s="6" t="n"/>
      <c r="C57" s="6" t="n"/>
      <c r="D57" s="6" t="n"/>
      <c r="E57" s="6" t="n"/>
      <c r="F57" s="4" t="n"/>
      <c r="G57" s="4" t="n"/>
      <c r="H57" s="6" t="n"/>
      <c r="I57" s="12">
        <f>L57-J57</f>
        <v/>
      </c>
      <c r="J57" s="12">
        <f>IF(L57=0,0,MIN(N(G57),L57))</f>
        <v/>
      </c>
      <c r="K57" s="13">
        <f>IF(AND(F57&lt;&gt;"",D57=""),"区分を選んでください",IF(AND(F57&lt;&gt;"",LEFT(D57,3)="対象外"),"対象外：0円で計上",IF(N(G57)&gt;L57,"補填額が支払額を超過：超過分は無視","")&amp;IF(AND(E57="○",D57&lt;&gt;"医薬品購入"),IF(N(G57)&gt;L57,"／","")&amp;"セルフメディは区分「医薬品購入」のみ","")&amp;IF(LEFT(D57,10)="通院交通費（タクシー",IF(IF(N(G57)&gt;L57,"補填額が支払額を超過：超過分は無視","")&amp;IF(AND(E57="○",D57&lt;&gt;"医薬品購入"),IF(N(G57)&gt;L57,"／","")&amp;"セルフメディは区分「医薬品購入」のみ","")="","","／")&amp;"タクシー代は公共交通機関が使えない場合を除き対象外（No.1122）","")))</f>
        <v/>
      </c>
      <c r="L57" s="12">
        <f>IF(OR(F57="",D57="",LEFT(D57,3)="対象外"),0,N(F57))</f>
        <v/>
      </c>
      <c r="M57">
        <f>IF(L57=0,"",B57&amp;"|"&amp;C57)</f>
        <v/>
      </c>
      <c r="N57">
        <f>IF(M57="","",IF(COUNTIF(M$8:M57,M57)=1,1,0))</f>
        <v/>
      </c>
      <c r="O57">
        <f>IF(N57=1,SUM(N$8:N57),"")</f>
        <v/>
      </c>
      <c r="P57">
        <f>IF(M57="","",INDEX(O$8:O$307,MATCH(M57,M$8:M$307,0)))</f>
        <v/>
      </c>
    </row>
    <row r="58">
      <c r="A58" s="2" t="n">
        <v>51</v>
      </c>
      <c r="B58" s="6" t="n"/>
      <c r="C58" s="6" t="n"/>
      <c r="D58" s="6" t="n"/>
      <c r="E58" s="6" t="n"/>
      <c r="F58" s="4" t="n"/>
      <c r="G58" s="4" t="n"/>
      <c r="H58" s="6" t="n"/>
      <c r="I58" s="12">
        <f>L58-J58</f>
        <v/>
      </c>
      <c r="J58" s="12">
        <f>IF(L58=0,0,MIN(N(G58),L58))</f>
        <v/>
      </c>
      <c r="K58" s="13">
        <f>IF(AND(F58&lt;&gt;"",D58=""),"区分を選んでください",IF(AND(F58&lt;&gt;"",LEFT(D58,3)="対象外"),"対象外：0円で計上",IF(N(G58)&gt;L58,"補填額が支払額を超過：超過分は無視","")&amp;IF(AND(E58="○",D58&lt;&gt;"医薬品購入"),IF(N(G58)&gt;L58,"／","")&amp;"セルフメディは区分「医薬品購入」のみ","")&amp;IF(LEFT(D58,10)="通院交通費（タクシー",IF(IF(N(G58)&gt;L58,"補填額が支払額を超過：超過分は無視","")&amp;IF(AND(E58="○",D58&lt;&gt;"医薬品購入"),IF(N(G58)&gt;L58,"／","")&amp;"セルフメディは区分「医薬品購入」のみ","")="","","／")&amp;"タクシー代は公共交通機関が使えない場合を除き対象外（No.1122）","")))</f>
        <v/>
      </c>
      <c r="L58" s="12">
        <f>IF(OR(F58="",D58="",LEFT(D58,3)="対象外"),0,N(F58))</f>
        <v/>
      </c>
      <c r="M58">
        <f>IF(L58=0,"",B58&amp;"|"&amp;C58)</f>
        <v/>
      </c>
      <c r="N58">
        <f>IF(M58="","",IF(COUNTIF(M$8:M58,M58)=1,1,0))</f>
        <v/>
      </c>
      <c r="O58">
        <f>IF(N58=1,SUM(N$8:N58),"")</f>
        <v/>
      </c>
      <c r="P58">
        <f>IF(M58="","",INDEX(O$8:O$307,MATCH(M58,M$8:M$307,0)))</f>
        <v/>
      </c>
    </row>
    <row r="59">
      <c r="A59" s="2" t="n">
        <v>52</v>
      </c>
      <c r="B59" s="6" t="n"/>
      <c r="C59" s="6" t="n"/>
      <c r="D59" s="6" t="n"/>
      <c r="E59" s="6" t="n"/>
      <c r="F59" s="4" t="n"/>
      <c r="G59" s="4" t="n"/>
      <c r="H59" s="6" t="n"/>
      <c r="I59" s="12">
        <f>L59-J59</f>
        <v/>
      </c>
      <c r="J59" s="12">
        <f>IF(L59=0,0,MIN(N(G59),L59))</f>
        <v/>
      </c>
      <c r="K59" s="13">
        <f>IF(AND(F59&lt;&gt;"",D59=""),"区分を選んでください",IF(AND(F59&lt;&gt;"",LEFT(D59,3)="対象外"),"対象外：0円で計上",IF(N(G59)&gt;L59,"補填額が支払額を超過：超過分は無視","")&amp;IF(AND(E59="○",D59&lt;&gt;"医薬品購入"),IF(N(G59)&gt;L59,"／","")&amp;"セルフメディは区分「医薬品購入」のみ","")&amp;IF(LEFT(D59,10)="通院交通費（タクシー",IF(IF(N(G59)&gt;L59,"補填額が支払額を超過：超過分は無視","")&amp;IF(AND(E59="○",D59&lt;&gt;"医薬品購入"),IF(N(G59)&gt;L59,"／","")&amp;"セルフメディは区分「医薬品購入」のみ","")="","","／")&amp;"タクシー代は公共交通機関が使えない場合を除き対象外（No.1122）","")))</f>
        <v/>
      </c>
      <c r="L59" s="12">
        <f>IF(OR(F59="",D59="",LEFT(D59,3)="対象外"),0,N(F59))</f>
        <v/>
      </c>
      <c r="M59">
        <f>IF(L59=0,"",B59&amp;"|"&amp;C59)</f>
        <v/>
      </c>
      <c r="N59">
        <f>IF(M59="","",IF(COUNTIF(M$8:M59,M59)=1,1,0))</f>
        <v/>
      </c>
      <c r="O59">
        <f>IF(N59=1,SUM(N$8:N59),"")</f>
        <v/>
      </c>
      <c r="P59">
        <f>IF(M59="","",INDEX(O$8:O$307,MATCH(M59,M$8:M$307,0)))</f>
        <v/>
      </c>
    </row>
    <row r="60">
      <c r="A60" s="2" t="n">
        <v>53</v>
      </c>
      <c r="B60" s="6" t="n"/>
      <c r="C60" s="6" t="n"/>
      <c r="D60" s="6" t="n"/>
      <c r="E60" s="6" t="n"/>
      <c r="F60" s="4" t="n"/>
      <c r="G60" s="4" t="n"/>
      <c r="H60" s="6" t="n"/>
      <c r="I60" s="12">
        <f>L60-J60</f>
        <v/>
      </c>
      <c r="J60" s="12">
        <f>IF(L60=0,0,MIN(N(G60),L60))</f>
        <v/>
      </c>
      <c r="K60" s="13">
        <f>IF(AND(F60&lt;&gt;"",D60=""),"区分を選んでください",IF(AND(F60&lt;&gt;"",LEFT(D60,3)="対象外"),"対象外：0円で計上",IF(N(G60)&gt;L60,"補填額が支払額を超過：超過分は無視","")&amp;IF(AND(E60="○",D60&lt;&gt;"医薬品購入"),IF(N(G60)&gt;L60,"／","")&amp;"セルフメディは区分「医薬品購入」のみ","")&amp;IF(LEFT(D60,10)="通院交通費（タクシー",IF(IF(N(G60)&gt;L60,"補填額が支払額を超過：超過分は無視","")&amp;IF(AND(E60="○",D60&lt;&gt;"医薬品購入"),IF(N(G60)&gt;L60,"／","")&amp;"セルフメディは区分「医薬品購入」のみ","")="","","／")&amp;"タクシー代は公共交通機関が使えない場合を除き対象外（No.1122）","")))</f>
        <v/>
      </c>
      <c r="L60" s="12">
        <f>IF(OR(F60="",D60="",LEFT(D60,3)="対象外"),0,N(F60))</f>
        <v/>
      </c>
      <c r="M60">
        <f>IF(L60=0,"",B60&amp;"|"&amp;C60)</f>
        <v/>
      </c>
      <c r="N60">
        <f>IF(M60="","",IF(COUNTIF(M$8:M60,M60)=1,1,0))</f>
        <v/>
      </c>
      <c r="O60">
        <f>IF(N60=1,SUM(N$8:N60),"")</f>
        <v/>
      </c>
      <c r="P60">
        <f>IF(M60="","",INDEX(O$8:O$307,MATCH(M60,M$8:M$307,0)))</f>
        <v/>
      </c>
    </row>
    <row r="61">
      <c r="A61" s="2" t="n">
        <v>54</v>
      </c>
      <c r="B61" s="6" t="n"/>
      <c r="C61" s="6" t="n"/>
      <c r="D61" s="6" t="n"/>
      <c r="E61" s="6" t="n"/>
      <c r="F61" s="4" t="n"/>
      <c r="G61" s="4" t="n"/>
      <c r="H61" s="6" t="n"/>
      <c r="I61" s="12">
        <f>L61-J61</f>
        <v/>
      </c>
      <c r="J61" s="12">
        <f>IF(L61=0,0,MIN(N(G61),L61))</f>
        <v/>
      </c>
      <c r="K61" s="13">
        <f>IF(AND(F61&lt;&gt;"",D61=""),"区分を選んでください",IF(AND(F61&lt;&gt;"",LEFT(D61,3)="対象外"),"対象外：0円で計上",IF(N(G61)&gt;L61,"補填額が支払額を超過：超過分は無視","")&amp;IF(AND(E61="○",D61&lt;&gt;"医薬品購入"),IF(N(G61)&gt;L61,"／","")&amp;"セルフメディは区分「医薬品購入」のみ","")&amp;IF(LEFT(D61,10)="通院交通費（タクシー",IF(IF(N(G61)&gt;L61,"補填額が支払額を超過：超過分は無視","")&amp;IF(AND(E61="○",D61&lt;&gt;"医薬品購入"),IF(N(G61)&gt;L61,"／","")&amp;"セルフメディは区分「医薬品購入」のみ","")="","","／")&amp;"タクシー代は公共交通機関が使えない場合を除き対象外（No.1122）","")))</f>
        <v/>
      </c>
      <c r="L61" s="12">
        <f>IF(OR(F61="",D61="",LEFT(D61,3)="対象外"),0,N(F61))</f>
        <v/>
      </c>
      <c r="M61">
        <f>IF(L61=0,"",B61&amp;"|"&amp;C61)</f>
        <v/>
      </c>
      <c r="N61">
        <f>IF(M61="","",IF(COUNTIF(M$8:M61,M61)=1,1,0))</f>
        <v/>
      </c>
      <c r="O61">
        <f>IF(N61=1,SUM(N$8:N61),"")</f>
        <v/>
      </c>
      <c r="P61">
        <f>IF(M61="","",INDEX(O$8:O$307,MATCH(M61,M$8:M$307,0)))</f>
        <v/>
      </c>
    </row>
    <row r="62">
      <c r="A62" s="2" t="n">
        <v>55</v>
      </c>
      <c r="B62" s="6" t="n"/>
      <c r="C62" s="6" t="n"/>
      <c r="D62" s="6" t="n"/>
      <c r="E62" s="6" t="n"/>
      <c r="F62" s="4" t="n"/>
      <c r="G62" s="4" t="n"/>
      <c r="H62" s="6" t="n"/>
      <c r="I62" s="12">
        <f>L62-J62</f>
        <v/>
      </c>
      <c r="J62" s="12">
        <f>IF(L62=0,0,MIN(N(G62),L62))</f>
        <v/>
      </c>
      <c r="K62" s="13">
        <f>IF(AND(F62&lt;&gt;"",D62=""),"区分を選んでください",IF(AND(F62&lt;&gt;"",LEFT(D62,3)="対象外"),"対象外：0円で計上",IF(N(G62)&gt;L62,"補填額が支払額を超過：超過分は無視","")&amp;IF(AND(E62="○",D62&lt;&gt;"医薬品購入"),IF(N(G62)&gt;L62,"／","")&amp;"セルフメディは区分「医薬品購入」のみ","")&amp;IF(LEFT(D62,10)="通院交通費（タクシー",IF(IF(N(G62)&gt;L62,"補填額が支払額を超過：超過分は無視","")&amp;IF(AND(E62="○",D62&lt;&gt;"医薬品購入"),IF(N(G62)&gt;L62,"／","")&amp;"セルフメディは区分「医薬品購入」のみ","")="","","／")&amp;"タクシー代は公共交通機関が使えない場合を除き対象外（No.1122）","")))</f>
        <v/>
      </c>
      <c r="L62" s="12">
        <f>IF(OR(F62="",D62="",LEFT(D62,3)="対象外"),0,N(F62))</f>
        <v/>
      </c>
      <c r="M62">
        <f>IF(L62=0,"",B62&amp;"|"&amp;C62)</f>
        <v/>
      </c>
      <c r="N62">
        <f>IF(M62="","",IF(COUNTIF(M$8:M62,M62)=1,1,0))</f>
        <v/>
      </c>
      <c r="O62">
        <f>IF(N62=1,SUM(N$8:N62),"")</f>
        <v/>
      </c>
      <c r="P62">
        <f>IF(M62="","",INDEX(O$8:O$307,MATCH(M62,M$8:M$307,0)))</f>
        <v/>
      </c>
    </row>
    <row r="63">
      <c r="A63" s="2" t="n">
        <v>56</v>
      </c>
      <c r="B63" s="6" t="n"/>
      <c r="C63" s="6" t="n"/>
      <c r="D63" s="6" t="n"/>
      <c r="E63" s="6" t="n"/>
      <c r="F63" s="4" t="n"/>
      <c r="G63" s="4" t="n"/>
      <c r="H63" s="6" t="n"/>
      <c r="I63" s="12">
        <f>L63-J63</f>
        <v/>
      </c>
      <c r="J63" s="12">
        <f>IF(L63=0,0,MIN(N(G63),L63))</f>
        <v/>
      </c>
      <c r="K63" s="13">
        <f>IF(AND(F63&lt;&gt;"",D63=""),"区分を選んでください",IF(AND(F63&lt;&gt;"",LEFT(D63,3)="対象外"),"対象外：0円で計上",IF(N(G63)&gt;L63,"補填額が支払額を超過：超過分は無視","")&amp;IF(AND(E63="○",D63&lt;&gt;"医薬品購入"),IF(N(G63)&gt;L63,"／","")&amp;"セルフメディは区分「医薬品購入」のみ","")&amp;IF(LEFT(D63,10)="通院交通費（タクシー",IF(IF(N(G63)&gt;L63,"補填額が支払額を超過：超過分は無視","")&amp;IF(AND(E63="○",D63&lt;&gt;"医薬品購入"),IF(N(G63)&gt;L63,"／","")&amp;"セルフメディは区分「医薬品購入」のみ","")="","","／")&amp;"タクシー代は公共交通機関が使えない場合を除き対象外（No.1122）","")))</f>
        <v/>
      </c>
      <c r="L63" s="12">
        <f>IF(OR(F63="",D63="",LEFT(D63,3)="対象外"),0,N(F63))</f>
        <v/>
      </c>
      <c r="M63">
        <f>IF(L63=0,"",B63&amp;"|"&amp;C63)</f>
        <v/>
      </c>
      <c r="N63">
        <f>IF(M63="","",IF(COUNTIF(M$8:M63,M63)=1,1,0))</f>
        <v/>
      </c>
      <c r="O63">
        <f>IF(N63=1,SUM(N$8:N63),"")</f>
        <v/>
      </c>
      <c r="P63">
        <f>IF(M63="","",INDEX(O$8:O$307,MATCH(M63,M$8:M$307,0)))</f>
        <v/>
      </c>
    </row>
    <row r="64">
      <c r="A64" s="2" t="n">
        <v>57</v>
      </c>
      <c r="B64" s="6" t="n"/>
      <c r="C64" s="6" t="n"/>
      <c r="D64" s="6" t="n"/>
      <c r="E64" s="6" t="n"/>
      <c r="F64" s="4" t="n"/>
      <c r="G64" s="4" t="n"/>
      <c r="H64" s="6" t="n"/>
      <c r="I64" s="12">
        <f>L64-J64</f>
        <v/>
      </c>
      <c r="J64" s="12">
        <f>IF(L64=0,0,MIN(N(G64),L64))</f>
        <v/>
      </c>
      <c r="K64" s="13">
        <f>IF(AND(F64&lt;&gt;"",D64=""),"区分を選んでください",IF(AND(F64&lt;&gt;"",LEFT(D64,3)="対象外"),"対象外：0円で計上",IF(N(G64)&gt;L64,"補填額が支払額を超過：超過分は無視","")&amp;IF(AND(E64="○",D64&lt;&gt;"医薬品購入"),IF(N(G64)&gt;L64,"／","")&amp;"セルフメディは区分「医薬品購入」のみ","")&amp;IF(LEFT(D64,10)="通院交通費（タクシー",IF(IF(N(G64)&gt;L64,"補填額が支払額を超過：超過分は無視","")&amp;IF(AND(E64="○",D64&lt;&gt;"医薬品購入"),IF(N(G64)&gt;L64,"／","")&amp;"セルフメディは区分「医薬品購入」のみ","")="","","／")&amp;"タクシー代は公共交通機関が使えない場合を除き対象外（No.1122）","")))</f>
        <v/>
      </c>
      <c r="L64" s="12">
        <f>IF(OR(F64="",D64="",LEFT(D64,3)="対象外"),0,N(F64))</f>
        <v/>
      </c>
      <c r="M64">
        <f>IF(L64=0,"",B64&amp;"|"&amp;C64)</f>
        <v/>
      </c>
      <c r="N64">
        <f>IF(M64="","",IF(COUNTIF(M$8:M64,M64)=1,1,0))</f>
        <v/>
      </c>
      <c r="O64">
        <f>IF(N64=1,SUM(N$8:N64),"")</f>
        <v/>
      </c>
      <c r="P64">
        <f>IF(M64="","",INDEX(O$8:O$307,MATCH(M64,M$8:M$307,0)))</f>
        <v/>
      </c>
    </row>
    <row r="65">
      <c r="A65" s="2" t="n">
        <v>58</v>
      </c>
      <c r="B65" s="6" t="n"/>
      <c r="C65" s="6" t="n"/>
      <c r="D65" s="6" t="n"/>
      <c r="E65" s="6" t="n"/>
      <c r="F65" s="4" t="n"/>
      <c r="G65" s="4" t="n"/>
      <c r="H65" s="6" t="n"/>
      <c r="I65" s="12">
        <f>L65-J65</f>
        <v/>
      </c>
      <c r="J65" s="12">
        <f>IF(L65=0,0,MIN(N(G65),L65))</f>
        <v/>
      </c>
      <c r="K65" s="13">
        <f>IF(AND(F65&lt;&gt;"",D65=""),"区分を選んでください",IF(AND(F65&lt;&gt;"",LEFT(D65,3)="対象外"),"対象外：0円で計上",IF(N(G65)&gt;L65,"補填額が支払額を超過：超過分は無視","")&amp;IF(AND(E65="○",D65&lt;&gt;"医薬品購入"),IF(N(G65)&gt;L65,"／","")&amp;"セルフメディは区分「医薬品購入」のみ","")&amp;IF(LEFT(D65,10)="通院交通費（タクシー",IF(IF(N(G65)&gt;L65,"補填額が支払額を超過：超過分は無視","")&amp;IF(AND(E65="○",D65&lt;&gt;"医薬品購入"),IF(N(G65)&gt;L65,"／","")&amp;"セルフメディは区分「医薬品購入」のみ","")="","","／")&amp;"タクシー代は公共交通機関が使えない場合を除き対象外（No.1122）","")))</f>
        <v/>
      </c>
      <c r="L65" s="12">
        <f>IF(OR(F65="",D65="",LEFT(D65,3)="対象外"),0,N(F65))</f>
        <v/>
      </c>
      <c r="M65">
        <f>IF(L65=0,"",B65&amp;"|"&amp;C65)</f>
        <v/>
      </c>
      <c r="N65">
        <f>IF(M65="","",IF(COUNTIF(M$8:M65,M65)=1,1,0))</f>
        <v/>
      </c>
      <c r="O65">
        <f>IF(N65=1,SUM(N$8:N65),"")</f>
        <v/>
      </c>
      <c r="P65">
        <f>IF(M65="","",INDEX(O$8:O$307,MATCH(M65,M$8:M$307,0)))</f>
        <v/>
      </c>
    </row>
    <row r="66">
      <c r="A66" s="2" t="n">
        <v>59</v>
      </c>
      <c r="B66" s="6" t="n"/>
      <c r="C66" s="6" t="n"/>
      <c r="D66" s="6" t="n"/>
      <c r="E66" s="6" t="n"/>
      <c r="F66" s="4" t="n"/>
      <c r="G66" s="4" t="n"/>
      <c r="H66" s="6" t="n"/>
      <c r="I66" s="12">
        <f>L66-J66</f>
        <v/>
      </c>
      <c r="J66" s="12">
        <f>IF(L66=0,0,MIN(N(G66),L66))</f>
        <v/>
      </c>
      <c r="K66" s="13">
        <f>IF(AND(F66&lt;&gt;"",D66=""),"区分を選んでください",IF(AND(F66&lt;&gt;"",LEFT(D66,3)="対象外"),"対象外：0円で計上",IF(N(G66)&gt;L66,"補填額が支払額を超過：超過分は無視","")&amp;IF(AND(E66="○",D66&lt;&gt;"医薬品購入"),IF(N(G66)&gt;L66,"／","")&amp;"セルフメディは区分「医薬品購入」のみ","")&amp;IF(LEFT(D66,10)="通院交通費（タクシー",IF(IF(N(G66)&gt;L66,"補填額が支払額を超過：超過分は無視","")&amp;IF(AND(E66="○",D66&lt;&gt;"医薬品購入"),IF(N(G66)&gt;L66,"／","")&amp;"セルフメディは区分「医薬品購入」のみ","")="","","／")&amp;"タクシー代は公共交通機関が使えない場合を除き対象外（No.1122）","")))</f>
        <v/>
      </c>
      <c r="L66" s="12">
        <f>IF(OR(F66="",D66="",LEFT(D66,3)="対象外"),0,N(F66))</f>
        <v/>
      </c>
      <c r="M66">
        <f>IF(L66=0,"",B66&amp;"|"&amp;C66)</f>
        <v/>
      </c>
      <c r="N66">
        <f>IF(M66="","",IF(COUNTIF(M$8:M66,M66)=1,1,0))</f>
        <v/>
      </c>
      <c r="O66">
        <f>IF(N66=1,SUM(N$8:N66),"")</f>
        <v/>
      </c>
      <c r="P66">
        <f>IF(M66="","",INDEX(O$8:O$307,MATCH(M66,M$8:M$307,0)))</f>
        <v/>
      </c>
    </row>
    <row r="67">
      <c r="A67" s="2" t="n">
        <v>60</v>
      </c>
      <c r="B67" s="6" t="n"/>
      <c r="C67" s="6" t="n"/>
      <c r="D67" s="6" t="n"/>
      <c r="E67" s="6" t="n"/>
      <c r="F67" s="4" t="n"/>
      <c r="G67" s="4" t="n"/>
      <c r="H67" s="6" t="n"/>
      <c r="I67" s="12">
        <f>L67-J67</f>
        <v/>
      </c>
      <c r="J67" s="12">
        <f>IF(L67=0,0,MIN(N(G67),L67))</f>
        <v/>
      </c>
      <c r="K67" s="13">
        <f>IF(AND(F67&lt;&gt;"",D67=""),"区分を選んでください",IF(AND(F67&lt;&gt;"",LEFT(D67,3)="対象外"),"対象外：0円で計上",IF(N(G67)&gt;L67,"補填額が支払額を超過：超過分は無視","")&amp;IF(AND(E67="○",D67&lt;&gt;"医薬品購入"),IF(N(G67)&gt;L67,"／","")&amp;"セルフメディは区分「医薬品購入」のみ","")&amp;IF(LEFT(D67,10)="通院交通費（タクシー",IF(IF(N(G67)&gt;L67,"補填額が支払額を超過：超過分は無視","")&amp;IF(AND(E67="○",D67&lt;&gt;"医薬品購入"),IF(N(G67)&gt;L67,"／","")&amp;"セルフメディは区分「医薬品購入」のみ","")="","","／")&amp;"タクシー代は公共交通機関が使えない場合を除き対象外（No.1122）","")))</f>
        <v/>
      </c>
      <c r="L67" s="12">
        <f>IF(OR(F67="",D67="",LEFT(D67,3)="対象外"),0,N(F67))</f>
        <v/>
      </c>
      <c r="M67">
        <f>IF(L67=0,"",B67&amp;"|"&amp;C67)</f>
        <v/>
      </c>
      <c r="N67">
        <f>IF(M67="","",IF(COUNTIF(M$8:M67,M67)=1,1,0))</f>
        <v/>
      </c>
      <c r="O67">
        <f>IF(N67=1,SUM(N$8:N67),"")</f>
        <v/>
      </c>
      <c r="P67">
        <f>IF(M67="","",INDEX(O$8:O$307,MATCH(M67,M$8:M$307,0)))</f>
        <v/>
      </c>
    </row>
    <row r="68">
      <c r="A68" s="2" t="n">
        <v>61</v>
      </c>
      <c r="B68" s="6" t="n"/>
      <c r="C68" s="6" t="n"/>
      <c r="D68" s="6" t="n"/>
      <c r="E68" s="6" t="n"/>
      <c r="F68" s="4" t="n"/>
      <c r="G68" s="4" t="n"/>
      <c r="H68" s="6" t="n"/>
      <c r="I68" s="12">
        <f>L68-J68</f>
        <v/>
      </c>
      <c r="J68" s="12">
        <f>IF(L68=0,0,MIN(N(G68),L68))</f>
        <v/>
      </c>
      <c r="K68" s="13">
        <f>IF(AND(F68&lt;&gt;"",D68=""),"区分を選んでください",IF(AND(F68&lt;&gt;"",LEFT(D68,3)="対象外"),"対象外：0円で計上",IF(N(G68)&gt;L68,"補填額が支払額を超過：超過分は無視","")&amp;IF(AND(E68="○",D68&lt;&gt;"医薬品購入"),IF(N(G68)&gt;L68,"／","")&amp;"セルフメディは区分「医薬品購入」のみ","")&amp;IF(LEFT(D68,10)="通院交通費（タクシー",IF(IF(N(G68)&gt;L68,"補填額が支払額を超過：超過分は無視","")&amp;IF(AND(E68="○",D68&lt;&gt;"医薬品購入"),IF(N(G68)&gt;L68,"／","")&amp;"セルフメディは区分「医薬品購入」のみ","")="","","／")&amp;"タクシー代は公共交通機関が使えない場合を除き対象外（No.1122）","")))</f>
        <v/>
      </c>
      <c r="L68" s="12">
        <f>IF(OR(F68="",D68="",LEFT(D68,3)="対象外"),0,N(F68))</f>
        <v/>
      </c>
      <c r="M68">
        <f>IF(L68=0,"",B68&amp;"|"&amp;C68)</f>
        <v/>
      </c>
      <c r="N68">
        <f>IF(M68="","",IF(COUNTIF(M$8:M68,M68)=1,1,0))</f>
        <v/>
      </c>
      <c r="O68">
        <f>IF(N68=1,SUM(N$8:N68),"")</f>
        <v/>
      </c>
      <c r="P68">
        <f>IF(M68="","",INDEX(O$8:O$307,MATCH(M68,M$8:M$307,0)))</f>
        <v/>
      </c>
    </row>
    <row r="69">
      <c r="A69" s="2" t="n">
        <v>62</v>
      </c>
      <c r="B69" s="6" t="n"/>
      <c r="C69" s="6" t="n"/>
      <c r="D69" s="6" t="n"/>
      <c r="E69" s="6" t="n"/>
      <c r="F69" s="4" t="n"/>
      <c r="G69" s="4" t="n"/>
      <c r="H69" s="6" t="n"/>
      <c r="I69" s="12">
        <f>L69-J69</f>
        <v/>
      </c>
      <c r="J69" s="12">
        <f>IF(L69=0,0,MIN(N(G69),L69))</f>
        <v/>
      </c>
      <c r="K69" s="13">
        <f>IF(AND(F69&lt;&gt;"",D69=""),"区分を選んでください",IF(AND(F69&lt;&gt;"",LEFT(D69,3)="対象外"),"対象外：0円で計上",IF(N(G69)&gt;L69,"補填額が支払額を超過：超過分は無視","")&amp;IF(AND(E69="○",D69&lt;&gt;"医薬品購入"),IF(N(G69)&gt;L69,"／","")&amp;"セルフメディは区分「医薬品購入」のみ","")&amp;IF(LEFT(D69,10)="通院交通費（タクシー",IF(IF(N(G69)&gt;L69,"補填額が支払額を超過：超過分は無視","")&amp;IF(AND(E69="○",D69&lt;&gt;"医薬品購入"),IF(N(G69)&gt;L69,"／","")&amp;"セルフメディは区分「医薬品購入」のみ","")="","","／")&amp;"タクシー代は公共交通機関が使えない場合を除き対象外（No.1122）","")))</f>
        <v/>
      </c>
      <c r="L69" s="12">
        <f>IF(OR(F69="",D69="",LEFT(D69,3)="対象外"),0,N(F69))</f>
        <v/>
      </c>
      <c r="M69">
        <f>IF(L69=0,"",B69&amp;"|"&amp;C69)</f>
        <v/>
      </c>
      <c r="N69">
        <f>IF(M69="","",IF(COUNTIF(M$8:M69,M69)=1,1,0))</f>
        <v/>
      </c>
      <c r="O69">
        <f>IF(N69=1,SUM(N$8:N69),"")</f>
        <v/>
      </c>
      <c r="P69">
        <f>IF(M69="","",INDEX(O$8:O$307,MATCH(M69,M$8:M$307,0)))</f>
        <v/>
      </c>
    </row>
    <row r="70">
      <c r="A70" s="2" t="n">
        <v>63</v>
      </c>
      <c r="B70" s="6" t="n"/>
      <c r="C70" s="6" t="n"/>
      <c r="D70" s="6" t="n"/>
      <c r="E70" s="6" t="n"/>
      <c r="F70" s="4" t="n"/>
      <c r="G70" s="4" t="n"/>
      <c r="H70" s="6" t="n"/>
      <c r="I70" s="12">
        <f>L70-J70</f>
        <v/>
      </c>
      <c r="J70" s="12">
        <f>IF(L70=0,0,MIN(N(G70),L70))</f>
        <v/>
      </c>
      <c r="K70" s="13">
        <f>IF(AND(F70&lt;&gt;"",D70=""),"区分を選んでください",IF(AND(F70&lt;&gt;"",LEFT(D70,3)="対象外"),"対象外：0円で計上",IF(N(G70)&gt;L70,"補填額が支払額を超過：超過分は無視","")&amp;IF(AND(E70="○",D70&lt;&gt;"医薬品購入"),IF(N(G70)&gt;L70,"／","")&amp;"セルフメディは区分「医薬品購入」のみ","")&amp;IF(LEFT(D70,10)="通院交通費（タクシー",IF(IF(N(G70)&gt;L70,"補填額が支払額を超過：超過分は無視","")&amp;IF(AND(E70="○",D70&lt;&gt;"医薬品購入"),IF(N(G70)&gt;L70,"／","")&amp;"セルフメディは区分「医薬品購入」のみ","")="","","／")&amp;"タクシー代は公共交通機関が使えない場合を除き対象外（No.1122）","")))</f>
        <v/>
      </c>
      <c r="L70" s="12">
        <f>IF(OR(F70="",D70="",LEFT(D70,3)="対象外"),0,N(F70))</f>
        <v/>
      </c>
      <c r="M70">
        <f>IF(L70=0,"",B70&amp;"|"&amp;C70)</f>
        <v/>
      </c>
      <c r="N70">
        <f>IF(M70="","",IF(COUNTIF(M$8:M70,M70)=1,1,0))</f>
        <v/>
      </c>
      <c r="O70">
        <f>IF(N70=1,SUM(N$8:N70),"")</f>
        <v/>
      </c>
      <c r="P70">
        <f>IF(M70="","",INDEX(O$8:O$307,MATCH(M70,M$8:M$307,0)))</f>
        <v/>
      </c>
    </row>
    <row r="71">
      <c r="A71" s="2" t="n">
        <v>64</v>
      </c>
      <c r="B71" s="6" t="n"/>
      <c r="C71" s="6" t="n"/>
      <c r="D71" s="6" t="n"/>
      <c r="E71" s="6" t="n"/>
      <c r="F71" s="4" t="n"/>
      <c r="G71" s="4" t="n"/>
      <c r="H71" s="6" t="n"/>
      <c r="I71" s="12">
        <f>L71-J71</f>
        <v/>
      </c>
      <c r="J71" s="12">
        <f>IF(L71=0,0,MIN(N(G71),L71))</f>
        <v/>
      </c>
      <c r="K71" s="13">
        <f>IF(AND(F71&lt;&gt;"",D71=""),"区分を選んでください",IF(AND(F71&lt;&gt;"",LEFT(D71,3)="対象外"),"対象外：0円で計上",IF(N(G71)&gt;L71,"補填額が支払額を超過：超過分は無視","")&amp;IF(AND(E71="○",D71&lt;&gt;"医薬品購入"),IF(N(G71)&gt;L71,"／","")&amp;"セルフメディは区分「医薬品購入」のみ","")&amp;IF(LEFT(D71,10)="通院交通費（タクシー",IF(IF(N(G71)&gt;L71,"補填額が支払額を超過：超過分は無視","")&amp;IF(AND(E71="○",D71&lt;&gt;"医薬品購入"),IF(N(G71)&gt;L71,"／","")&amp;"セルフメディは区分「医薬品購入」のみ","")="","","／")&amp;"タクシー代は公共交通機関が使えない場合を除き対象外（No.1122）","")))</f>
        <v/>
      </c>
      <c r="L71" s="12">
        <f>IF(OR(F71="",D71="",LEFT(D71,3)="対象外"),0,N(F71))</f>
        <v/>
      </c>
      <c r="M71">
        <f>IF(L71=0,"",B71&amp;"|"&amp;C71)</f>
        <v/>
      </c>
      <c r="N71">
        <f>IF(M71="","",IF(COUNTIF(M$8:M71,M71)=1,1,0))</f>
        <v/>
      </c>
      <c r="O71">
        <f>IF(N71=1,SUM(N$8:N71),"")</f>
        <v/>
      </c>
      <c r="P71">
        <f>IF(M71="","",INDEX(O$8:O$307,MATCH(M71,M$8:M$307,0)))</f>
        <v/>
      </c>
    </row>
    <row r="72">
      <c r="A72" s="2" t="n">
        <v>65</v>
      </c>
      <c r="B72" s="6" t="n"/>
      <c r="C72" s="6" t="n"/>
      <c r="D72" s="6" t="n"/>
      <c r="E72" s="6" t="n"/>
      <c r="F72" s="4" t="n"/>
      <c r="G72" s="4" t="n"/>
      <c r="H72" s="6" t="n"/>
      <c r="I72" s="12">
        <f>L72-J72</f>
        <v/>
      </c>
      <c r="J72" s="12">
        <f>IF(L72=0,0,MIN(N(G72),L72))</f>
        <v/>
      </c>
      <c r="K72" s="13">
        <f>IF(AND(F72&lt;&gt;"",D72=""),"区分を選んでください",IF(AND(F72&lt;&gt;"",LEFT(D72,3)="対象外"),"対象外：0円で計上",IF(N(G72)&gt;L72,"補填額が支払額を超過：超過分は無視","")&amp;IF(AND(E72="○",D72&lt;&gt;"医薬品購入"),IF(N(G72)&gt;L72,"／","")&amp;"セルフメディは区分「医薬品購入」のみ","")&amp;IF(LEFT(D72,10)="通院交通費（タクシー",IF(IF(N(G72)&gt;L72,"補填額が支払額を超過：超過分は無視","")&amp;IF(AND(E72="○",D72&lt;&gt;"医薬品購入"),IF(N(G72)&gt;L72,"／","")&amp;"セルフメディは区分「医薬品購入」のみ","")="","","／")&amp;"タクシー代は公共交通機関が使えない場合を除き対象外（No.1122）","")))</f>
        <v/>
      </c>
      <c r="L72" s="12">
        <f>IF(OR(F72="",D72="",LEFT(D72,3)="対象外"),0,N(F72))</f>
        <v/>
      </c>
      <c r="M72">
        <f>IF(L72=0,"",B72&amp;"|"&amp;C72)</f>
        <v/>
      </c>
      <c r="N72">
        <f>IF(M72="","",IF(COUNTIF(M$8:M72,M72)=1,1,0))</f>
        <v/>
      </c>
      <c r="O72">
        <f>IF(N72=1,SUM(N$8:N72),"")</f>
        <v/>
      </c>
      <c r="P72">
        <f>IF(M72="","",INDEX(O$8:O$307,MATCH(M72,M$8:M$307,0)))</f>
        <v/>
      </c>
    </row>
    <row r="73">
      <c r="A73" s="2" t="n">
        <v>66</v>
      </c>
      <c r="B73" s="6" t="n"/>
      <c r="C73" s="6" t="n"/>
      <c r="D73" s="6" t="n"/>
      <c r="E73" s="6" t="n"/>
      <c r="F73" s="4" t="n"/>
      <c r="G73" s="4" t="n"/>
      <c r="H73" s="6" t="n"/>
      <c r="I73" s="12">
        <f>L73-J73</f>
        <v/>
      </c>
      <c r="J73" s="12">
        <f>IF(L73=0,0,MIN(N(G73),L73))</f>
        <v/>
      </c>
      <c r="K73" s="13">
        <f>IF(AND(F73&lt;&gt;"",D73=""),"区分を選んでください",IF(AND(F73&lt;&gt;"",LEFT(D73,3)="対象外"),"対象外：0円で計上",IF(N(G73)&gt;L73,"補填額が支払額を超過：超過分は無視","")&amp;IF(AND(E73="○",D73&lt;&gt;"医薬品購入"),IF(N(G73)&gt;L73,"／","")&amp;"セルフメディは区分「医薬品購入」のみ","")&amp;IF(LEFT(D73,10)="通院交通費（タクシー",IF(IF(N(G73)&gt;L73,"補填額が支払額を超過：超過分は無視","")&amp;IF(AND(E73="○",D73&lt;&gt;"医薬品購入"),IF(N(G73)&gt;L73,"／","")&amp;"セルフメディは区分「医薬品購入」のみ","")="","","／")&amp;"タクシー代は公共交通機関が使えない場合を除き対象外（No.1122）","")))</f>
        <v/>
      </c>
      <c r="L73" s="12">
        <f>IF(OR(F73="",D73="",LEFT(D73,3)="対象外"),0,N(F73))</f>
        <v/>
      </c>
      <c r="M73">
        <f>IF(L73=0,"",B73&amp;"|"&amp;C73)</f>
        <v/>
      </c>
      <c r="N73">
        <f>IF(M73="","",IF(COUNTIF(M$8:M73,M73)=1,1,0))</f>
        <v/>
      </c>
      <c r="O73">
        <f>IF(N73=1,SUM(N$8:N73),"")</f>
        <v/>
      </c>
      <c r="P73">
        <f>IF(M73="","",INDEX(O$8:O$307,MATCH(M73,M$8:M$307,0)))</f>
        <v/>
      </c>
    </row>
    <row r="74">
      <c r="A74" s="2" t="n">
        <v>67</v>
      </c>
      <c r="B74" s="6" t="n"/>
      <c r="C74" s="6" t="n"/>
      <c r="D74" s="6" t="n"/>
      <c r="E74" s="6" t="n"/>
      <c r="F74" s="4" t="n"/>
      <c r="G74" s="4" t="n"/>
      <c r="H74" s="6" t="n"/>
      <c r="I74" s="12">
        <f>L74-J74</f>
        <v/>
      </c>
      <c r="J74" s="12">
        <f>IF(L74=0,0,MIN(N(G74),L74))</f>
        <v/>
      </c>
      <c r="K74" s="13">
        <f>IF(AND(F74&lt;&gt;"",D74=""),"区分を選んでください",IF(AND(F74&lt;&gt;"",LEFT(D74,3)="対象外"),"対象外：0円で計上",IF(N(G74)&gt;L74,"補填額が支払額を超過：超過分は無視","")&amp;IF(AND(E74="○",D74&lt;&gt;"医薬品購入"),IF(N(G74)&gt;L74,"／","")&amp;"セルフメディは区分「医薬品購入」のみ","")&amp;IF(LEFT(D74,10)="通院交通費（タクシー",IF(IF(N(G74)&gt;L74,"補填額が支払額を超過：超過分は無視","")&amp;IF(AND(E74="○",D74&lt;&gt;"医薬品購入"),IF(N(G74)&gt;L74,"／","")&amp;"セルフメディは区分「医薬品購入」のみ","")="","","／")&amp;"タクシー代は公共交通機関が使えない場合を除き対象外（No.1122）","")))</f>
        <v/>
      </c>
      <c r="L74" s="12">
        <f>IF(OR(F74="",D74="",LEFT(D74,3)="対象外"),0,N(F74))</f>
        <v/>
      </c>
      <c r="M74">
        <f>IF(L74=0,"",B74&amp;"|"&amp;C74)</f>
        <v/>
      </c>
      <c r="N74">
        <f>IF(M74="","",IF(COUNTIF(M$8:M74,M74)=1,1,0))</f>
        <v/>
      </c>
      <c r="O74">
        <f>IF(N74=1,SUM(N$8:N74),"")</f>
        <v/>
      </c>
      <c r="P74">
        <f>IF(M74="","",INDEX(O$8:O$307,MATCH(M74,M$8:M$307,0)))</f>
        <v/>
      </c>
    </row>
    <row r="75">
      <c r="A75" s="2" t="n">
        <v>68</v>
      </c>
      <c r="B75" s="6" t="n"/>
      <c r="C75" s="6" t="n"/>
      <c r="D75" s="6" t="n"/>
      <c r="E75" s="6" t="n"/>
      <c r="F75" s="4" t="n"/>
      <c r="G75" s="4" t="n"/>
      <c r="H75" s="6" t="n"/>
      <c r="I75" s="12">
        <f>L75-J75</f>
        <v/>
      </c>
      <c r="J75" s="12">
        <f>IF(L75=0,0,MIN(N(G75),L75))</f>
        <v/>
      </c>
      <c r="K75" s="13">
        <f>IF(AND(F75&lt;&gt;"",D75=""),"区分を選んでください",IF(AND(F75&lt;&gt;"",LEFT(D75,3)="対象外"),"対象外：0円で計上",IF(N(G75)&gt;L75,"補填額が支払額を超過：超過分は無視","")&amp;IF(AND(E75="○",D75&lt;&gt;"医薬品購入"),IF(N(G75)&gt;L75,"／","")&amp;"セルフメディは区分「医薬品購入」のみ","")&amp;IF(LEFT(D75,10)="通院交通費（タクシー",IF(IF(N(G75)&gt;L75,"補填額が支払額を超過：超過分は無視","")&amp;IF(AND(E75="○",D75&lt;&gt;"医薬品購入"),IF(N(G75)&gt;L75,"／","")&amp;"セルフメディは区分「医薬品購入」のみ","")="","","／")&amp;"タクシー代は公共交通機関が使えない場合を除き対象外（No.1122）","")))</f>
        <v/>
      </c>
      <c r="L75" s="12">
        <f>IF(OR(F75="",D75="",LEFT(D75,3)="対象外"),0,N(F75))</f>
        <v/>
      </c>
      <c r="M75">
        <f>IF(L75=0,"",B75&amp;"|"&amp;C75)</f>
        <v/>
      </c>
      <c r="N75">
        <f>IF(M75="","",IF(COUNTIF(M$8:M75,M75)=1,1,0))</f>
        <v/>
      </c>
      <c r="O75">
        <f>IF(N75=1,SUM(N$8:N75),"")</f>
        <v/>
      </c>
      <c r="P75">
        <f>IF(M75="","",INDEX(O$8:O$307,MATCH(M75,M$8:M$307,0)))</f>
        <v/>
      </c>
    </row>
    <row r="76">
      <c r="A76" s="2" t="n">
        <v>69</v>
      </c>
      <c r="B76" s="6" t="n"/>
      <c r="C76" s="6" t="n"/>
      <c r="D76" s="6" t="n"/>
      <c r="E76" s="6" t="n"/>
      <c r="F76" s="4" t="n"/>
      <c r="G76" s="4" t="n"/>
      <c r="H76" s="6" t="n"/>
      <c r="I76" s="12">
        <f>L76-J76</f>
        <v/>
      </c>
      <c r="J76" s="12">
        <f>IF(L76=0,0,MIN(N(G76),L76))</f>
        <v/>
      </c>
      <c r="K76" s="13">
        <f>IF(AND(F76&lt;&gt;"",D76=""),"区分を選んでください",IF(AND(F76&lt;&gt;"",LEFT(D76,3)="対象外"),"対象外：0円で計上",IF(N(G76)&gt;L76,"補填額が支払額を超過：超過分は無視","")&amp;IF(AND(E76="○",D76&lt;&gt;"医薬品購入"),IF(N(G76)&gt;L76,"／","")&amp;"セルフメディは区分「医薬品購入」のみ","")&amp;IF(LEFT(D76,10)="通院交通費（タクシー",IF(IF(N(G76)&gt;L76,"補填額が支払額を超過：超過分は無視","")&amp;IF(AND(E76="○",D76&lt;&gt;"医薬品購入"),IF(N(G76)&gt;L76,"／","")&amp;"セルフメディは区分「医薬品購入」のみ","")="","","／")&amp;"タクシー代は公共交通機関が使えない場合を除き対象外（No.1122）","")))</f>
        <v/>
      </c>
      <c r="L76" s="12">
        <f>IF(OR(F76="",D76="",LEFT(D76,3)="対象外"),0,N(F76))</f>
        <v/>
      </c>
      <c r="M76">
        <f>IF(L76=0,"",B76&amp;"|"&amp;C76)</f>
        <v/>
      </c>
      <c r="N76">
        <f>IF(M76="","",IF(COUNTIF(M$8:M76,M76)=1,1,0))</f>
        <v/>
      </c>
      <c r="O76">
        <f>IF(N76=1,SUM(N$8:N76),"")</f>
        <v/>
      </c>
      <c r="P76">
        <f>IF(M76="","",INDEX(O$8:O$307,MATCH(M76,M$8:M$307,0)))</f>
        <v/>
      </c>
    </row>
    <row r="77">
      <c r="A77" s="2" t="n">
        <v>70</v>
      </c>
      <c r="B77" s="6" t="n"/>
      <c r="C77" s="6" t="n"/>
      <c r="D77" s="6" t="n"/>
      <c r="E77" s="6" t="n"/>
      <c r="F77" s="4" t="n"/>
      <c r="G77" s="4" t="n"/>
      <c r="H77" s="6" t="n"/>
      <c r="I77" s="12">
        <f>L77-J77</f>
        <v/>
      </c>
      <c r="J77" s="12">
        <f>IF(L77=0,0,MIN(N(G77),L77))</f>
        <v/>
      </c>
      <c r="K77" s="13">
        <f>IF(AND(F77&lt;&gt;"",D77=""),"区分を選んでください",IF(AND(F77&lt;&gt;"",LEFT(D77,3)="対象外"),"対象外：0円で計上",IF(N(G77)&gt;L77,"補填額が支払額を超過：超過分は無視","")&amp;IF(AND(E77="○",D77&lt;&gt;"医薬品購入"),IF(N(G77)&gt;L77,"／","")&amp;"セルフメディは区分「医薬品購入」のみ","")&amp;IF(LEFT(D77,10)="通院交通費（タクシー",IF(IF(N(G77)&gt;L77,"補填額が支払額を超過：超過分は無視","")&amp;IF(AND(E77="○",D77&lt;&gt;"医薬品購入"),IF(N(G77)&gt;L77,"／","")&amp;"セルフメディは区分「医薬品購入」のみ","")="","","／")&amp;"タクシー代は公共交通機関が使えない場合を除き対象外（No.1122）","")))</f>
        <v/>
      </c>
      <c r="L77" s="12">
        <f>IF(OR(F77="",D77="",LEFT(D77,3)="対象外"),0,N(F77))</f>
        <v/>
      </c>
      <c r="M77">
        <f>IF(L77=0,"",B77&amp;"|"&amp;C77)</f>
        <v/>
      </c>
      <c r="N77">
        <f>IF(M77="","",IF(COUNTIF(M$8:M77,M77)=1,1,0))</f>
        <v/>
      </c>
      <c r="O77">
        <f>IF(N77=1,SUM(N$8:N77),"")</f>
        <v/>
      </c>
      <c r="P77">
        <f>IF(M77="","",INDEX(O$8:O$307,MATCH(M77,M$8:M$307,0)))</f>
        <v/>
      </c>
    </row>
    <row r="78">
      <c r="A78" s="2" t="n">
        <v>71</v>
      </c>
      <c r="B78" s="6" t="n"/>
      <c r="C78" s="6" t="n"/>
      <c r="D78" s="6" t="n"/>
      <c r="E78" s="6" t="n"/>
      <c r="F78" s="4" t="n"/>
      <c r="G78" s="4" t="n"/>
      <c r="H78" s="6" t="n"/>
      <c r="I78" s="12">
        <f>L78-J78</f>
        <v/>
      </c>
      <c r="J78" s="12">
        <f>IF(L78=0,0,MIN(N(G78),L78))</f>
        <v/>
      </c>
      <c r="K78" s="13">
        <f>IF(AND(F78&lt;&gt;"",D78=""),"区分を選んでください",IF(AND(F78&lt;&gt;"",LEFT(D78,3)="対象外"),"対象外：0円で計上",IF(N(G78)&gt;L78,"補填額が支払額を超過：超過分は無視","")&amp;IF(AND(E78="○",D78&lt;&gt;"医薬品購入"),IF(N(G78)&gt;L78,"／","")&amp;"セルフメディは区分「医薬品購入」のみ","")&amp;IF(LEFT(D78,10)="通院交通費（タクシー",IF(IF(N(G78)&gt;L78,"補填額が支払額を超過：超過分は無視","")&amp;IF(AND(E78="○",D78&lt;&gt;"医薬品購入"),IF(N(G78)&gt;L78,"／","")&amp;"セルフメディは区分「医薬品購入」のみ","")="","","／")&amp;"タクシー代は公共交通機関が使えない場合を除き対象外（No.1122）","")))</f>
        <v/>
      </c>
      <c r="L78" s="12">
        <f>IF(OR(F78="",D78="",LEFT(D78,3)="対象外"),0,N(F78))</f>
        <v/>
      </c>
      <c r="M78">
        <f>IF(L78=0,"",B78&amp;"|"&amp;C78)</f>
        <v/>
      </c>
      <c r="N78">
        <f>IF(M78="","",IF(COUNTIF(M$8:M78,M78)=1,1,0))</f>
        <v/>
      </c>
      <c r="O78">
        <f>IF(N78=1,SUM(N$8:N78),"")</f>
        <v/>
      </c>
      <c r="P78">
        <f>IF(M78="","",INDEX(O$8:O$307,MATCH(M78,M$8:M$307,0)))</f>
        <v/>
      </c>
    </row>
    <row r="79">
      <c r="A79" s="2" t="n">
        <v>72</v>
      </c>
      <c r="B79" s="6" t="n"/>
      <c r="C79" s="6" t="n"/>
      <c r="D79" s="6" t="n"/>
      <c r="E79" s="6" t="n"/>
      <c r="F79" s="4" t="n"/>
      <c r="G79" s="4" t="n"/>
      <c r="H79" s="6" t="n"/>
      <c r="I79" s="12">
        <f>L79-J79</f>
        <v/>
      </c>
      <c r="J79" s="12">
        <f>IF(L79=0,0,MIN(N(G79),L79))</f>
        <v/>
      </c>
      <c r="K79" s="13">
        <f>IF(AND(F79&lt;&gt;"",D79=""),"区分を選んでください",IF(AND(F79&lt;&gt;"",LEFT(D79,3)="対象外"),"対象外：0円で計上",IF(N(G79)&gt;L79,"補填額が支払額を超過：超過分は無視","")&amp;IF(AND(E79="○",D79&lt;&gt;"医薬品購入"),IF(N(G79)&gt;L79,"／","")&amp;"セルフメディは区分「医薬品購入」のみ","")&amp;IF(LEFT(D79,10)="通院交通費（タクシー",IF(IF(N(G79)&gt;L79,"補填額が支払額を超過：超過分は無視","")&amp;IF(AND(E79="○",D79&lt;&gt;"医薬品購入"),IF(N(G79)&gt;L79,"／","")&amp;"セルフメディは区分「医薬品購入」のみ","")="","","／")&amp;"タクシー代は公共交通機関が使えない場合を除き対象外（No.1122）","")))</f>
        <v/>
      </c>
      <c r="L79" s="12">
        <f>IF(OR(F79="",D79="",LEFT(D79,3)="対象外"),0,N(F79))</f>
        <v/>
      </c>
      <c r="M79">
        <f>IF(L79=0,"",B79&amp;"|"&amp;C79)</f>
        <v/>
      </c>
      <c r="N79">
        <f>IF(M79="","",IF(COUNTIF(M$8:M79,M79)=1,1,0))</f>
        <v/>
      </c>
      <c r="O79">
        <f>IF(N79=1,SUM(N$8:N79),"")</f>
        <v/>
      </c>
      <c r="P79">
        <f>IF(M79="","",INDEX(O$8:O$307,MATCH(M79,M$8:M$307,0)))</f>
        <v/>
      </c>
    </row>
    <row r="80">
      <c r="A80" s="2" t="n">
        <v>73</v>
      </c>
      <c r="B80" s="6" t="n"/>
      <c r="C80" s="6" t="n"/>
      <c r="D80" s="6" t="n"/>
      <c r="E80" s="6" t="n"/>
      <c r="F80" s="4" t="n"/>
      <c r="G80" s="4" t="n"/>
      <c r="H80" s="6" t="n"/>
      <c r="I80" s="12">
        <f>L80-J80</f>
        <v/>
      </c>
      <c r="J80" s="12">
        <f>IF(L80=0,0,MIN(N(G80),L80))</f>
        <v/>
      </c>
      <c r="K80" s="13">
        <f>IF(AND(F80&lt;&gt;"",D80=""),"区分を選んでください",IF(AND(F80&lt;&gt;"",LEFT(D80,3)="対象外"),"対象外：0円で計上",IF(N(G80)&gt;L80,"補填額が支払額を超過：超過分は無視","")&amp;IF(AND(E80="○",D80&lt;&gt;"医薬品購入"),IF(N(G80)&gt;L80,"／","")&amp;"セルフメディは区分「医薬品購入」のみ","")&amp;IF(LEFT(D80,10)="通院交通費（タクシー",IF(IF(N(G80)&gt;L80,"補填額が支払額を超過：超過分は無視","")&amp;IF(AND(E80="○",D80&lt;&gt;"医薬品購入"),IF(N(G80)&gt;L80,"／","")&amp;"セルフメディは区分「医薬品購入」のみ","")="","","／")&amp;"タクシー代は公共交通機関が使えない場合を除き対象外（No.1122）","")))</f>
        <v/>
      </c>
      <c r="L80" s="12">
        <f>IF(OR(F80="",D80="",LEFT(D80,3)="対象外"),0,N(F80))</f>
        <v/>
      </c>
      <c r="M80">
        <f>IF(L80=0,"",B80&amp;"|"&amp;C80)</f>
        <v/>
      </c>
      <c r="N80">
        <f>IF(M80="","",IF(COUNTIF(M$8:M80,M80)=1,1,0))</f>
        <v/>
      </c>
      <c r="O80">
        <f>IF(N80=1,SUM(N$8:N80),"")</f>
        <v/>
      </c>
      <c r="P80">
        <f>IF(M80="","",INDEX(O$8:O$307,MATCH(M80,M$8:M$307,0)))</f>
        <v/>
      </c>
    </row>
    <row r="81">
      <c r="A81" s="2" t="n">
        <v>74</v>
      </c>
      <c r="B81" s="6" t="n"/>
      <c r="C81" s="6" t="n"/>
      <c r="D81" s="6" t="n"/>
      <c r="E81" s="6" t="n"/>
      <c r="F81" s="4" t="n"/>
      <c r="G81" s="4" t="n"/>
      <c r="H81" s="6" t="n"/>
      <c r="I81" s="12">
        <f>L81-J81</f>
        <v/>
      </c>
      <c r="J81" s="12">
        <f>IF(L81=0,0,MIN(N(G81),L81))</f>
        <v/>
      </c>
      <c r="K81" s="13">
        <f>IF(AND(F81&lt;&gt;"",D81=""),"区分を選んでください",IF(AND(F81&lt;&gt;"",LEFT(D81,3)="対象外"),"対象外：0円で計上",IF(N(G81)&gt;L81,"補填額が支払額を超過：超過分は無視","")&amp;IF(AND(E81="○",D81&lt;&gt;"医薬品購入"),IF(N(G81)&gt;L81,"／","")&amp;"セルフメディは区分「医薬品購入」のみ","")&amp;IF(LEFT(D81,10)="通院交通費（タクシー",IF(IF(N(G81)&gt;L81,"補填額が支払額を超過：超過分は無視","")&amp;IF(AND(E81="○",D81&lt;&gt;"医薬品購入"),IF(N(G81)&gt;L81,"／","")&amp;"セルフメディは区分「医薬品購入」のみ","")="","","／")&amp;"タクシー代は公共交通機関が使えない場合を除き対象外（No.1122）","")))</f>
        <v/>
      </c>
      <c r="L81" s="12">
        <f>IF(OR(F81="",D81="",LEFT(D81,3)="対象外"),0,N(F81))</f>
        <v/>
      </c>
      <c r="M81">
        <f>IF(L81=0,"",B81&amp;"|"&amp;C81)</f>
        <v/>
      </c>
      <c r="N81">
        <f>IF(M81="","",IF(COUNTIF(M$8:M81,M81)=1,1,0))</f>
        <v/>
      </c>
      <c r="O81">
        <f>IF(N81=1,SUM(N$8:N81),"")</f>
        <v/>
      </c>
      <c r="P81">
        <f>IF(M81="","",INDEX(O$8:O$307,MATCH(M81,M$8:M$307,0)))</f>
        <v/>
      </c>
    </row>
    <row r="82">
      <c r="A82" s="2" t="n">
        <v>75</v>
      </c>
      <c r="B82" s="6" t="n"/>
      <c r="C82" s="6" t="n"/>
      <c r="D82" s="6" t="n"/>
      <c r="E82" s="6" t="n"/>
      <c r="F82" s="4" t="n"/>
      <c r="G82" s="4" t="n"/>
      <c r="H82" s="6" t="n"/>
      <c r="I82" s="12">
        <f>L82-J82</f>
        <v/>
      </c>
      <c r="J82" s="12">
        <f>IF(L82=0,0,MIN(N(G82),L82))</f>
        <v/>
      </c>
      <c r="K82" s="13">
        <f>IF(AND(F82&lt;&gt;"",D82=""),"区分を選んでください",IF(AND(F82&lt;&gt;"",LEFT(D82,3)="対象外"),"対象外：0円で計上",IF(N(G82)&gt;L82,"補填額が支払額を超過：超過分は無視","")&amp;IF(AND(E82="○",D82&lt;&gt;"医薬品購入"),IF(N(G82)&gt;L82,"／","")&amp;"セルフメディは区分「医薬品購入」のみ","")&amp;IF(LEFT(D82,10)="通院交通費（タクシー",IF(IF(N(G82)&gt;L82,"補填額が支払額を超過：超過分は無視","")&amp;IF(AND(E82="○",D82&lt;&gt;"医薬品購入"),IF(N(G82)&gt;L82,"／","")&amp;"セルフメディは区分「医薬品購入」のみ","")="","","／")&amp;"タクシー代は公共交通機関が使えない場合を除き対象外（No.1122）","")))</f>
        <v/>
      </c>
      <c r="L82" s="12">
        <f>IF(OR(F82="",D82="",LEFT(D82,3)="対象外"),0,N(F82))</f>
        <v/>
      </c>
      <c r="M82">
        <f>IF(L82=0,"",B82&amp;"|"&amp;C82)</f>
        <v/>
      </c>
      <c r="N82">
        <f>IF(M82="","",IF(COUNTIF(M$8:M82,M82)=1,1,0))</f>
        <v/>
      </c>
      <c r="O82">
        <f>IF(N82=1,SUM(N$8:N82),"")</f>
        <v/>
      </c>
      <c r="P82">
        <f>IF(M82="","",INDEX(O$8:O$307,MATCH(M82,M$8:M$307,0)))</f>
        <v/>
      </c>
    </row>
    <row r="83">
      <c r="A83" s="2" t="n">
        <v>76</v>
      </c>
      <c r="B83" s="6" t="n"/>
      <c r="C83" s="6" t="n"/>
      <c r="D83" s="6" t="n"/>
      <c r="E83" s="6" t="n"/>
      <c r="F83" s="4" t="n"/>
      <c r="G83" s="4" t="n"/>
      <c r="H83" s="6" t="n"/>
      <c r="I83" s="12">
        <f>L83-J83</f>
        <v/>
      </c>
      <c r="J83" s="12">
        <f>IF(L83=0,0,MIN(N(G83),L83))</f>
        <v/>
      </c>
      <c r="K83" s="13">
        <f>IF(AND(F83&lt;&gt;"",D83=""),"区分を選んでください",IF(AND(F83&lt;&gt;"",LEFT(D83,3)="対象外"),"対象外：0円で計上",IF(N(G83)&gt;L83,"補填額が支払額を超過：超過分は無視","")&amp;IF(AND(E83="○",D83&lt;&gt;"医薬品購入"),IF(N(G83)&gt;L83,"／","")&amp;"セルフメディは区分「医薬品購入」のみ","")&amp;IF(LEFT(D83,10)="通院交通費（タクシー",IF(IF(N(G83)&gt;L83,"補填額が支払額を超過：超過分は無視","")&amp;IF(AND(E83="○",D83&lt;&gt;"医薬品購入"),IF(N(G83)&gt;L83,"／","")&amp;"セルフメディは区分「医薬品購入」のみ","")="","","／")&amp;"タクシー代は公共交通機関が使えない場合を除き対象外（No.1122）","")))</f>
        <v/>
      </c>
      <c r="L83" s="12">
        <f>IF(OR(F83="",D83="",LEFT(D83,3)="対象外"),0,N(F83))</f>
        <v/>
      </c>
      <c r="M83">
        <f>IF(L83=0,"",B83&amp;"|"&amp;C83)</f>
        <v/>
      </c>
      <c r="N83">
        <f>IF(M83="","",IF(COUNTIF(M$8:M83,M83)=1,1,0))</f>
        <v/>
      </c>
      <c r="O83">
        <f>IF(N83=1,SUM(N$8:N83),"")</f>
        <v/>
      </c>
      <c r="P83">
        <f>IF(M83="","",INDEX(O$8:O$307,MATCH(M83,M$8:M$307,0)))</f>
        <v/>
      </c>
    </row>
    <row r="84">
      <c r="A84" s="2" t="n">
        <v>77</v>
      </c>
      <c r="B84" s="6" t="n"/>
      <c r="C84" s="6" t="n"/>
      <c r="D84" s="6" t="n"/>
      <c r="E84" s="6" t="n"/>
      <c r="F84" s="4" t="n"/>
      <c r="G84" s="4" t="n"/>
      <c r="H84" s="6" t="n"/>
      <c r="I84" s="12">
        <f>L84-J84</f>
        <v/>
      </c>
      <c r="J84" s="12">
        <f>IF(L84=0,0,MIN(N(G84),L84))</f>
        <v/>
      </c>
      <c r="K84" s="13">
        <f>IF(AND(F84&lt;&gt;"",D84=""),"区分を選んでください",IF(AND(F84&lt;&gt;"",LEFT(D84,3)="対象外"),"対象外：0円で計上",IF(N(G84)&gt;L84,"補填額が支払額を超過：超過分は無視","")&amp;IF(AND(E84="○",D84&lt;&gt;"医薬品購入"),IF(N(G84)&gt;L84,"／","")&amp;"セルフメディは区分「医薬品購入」のみ","")&amp;IF(LEFT(D84,10)="通院交通費（タクシー",IF(IF(N(G84)&gt;L84,"補填額が支払額を超過：超過分は無視","")&amp;IF(AND(E84="○",D84&lt;&gt;"医薬品購入"),IF(N(G84)&gt;L84,"／","")&amp;"セルフメディは区分「医薬品購入」のみ","")="","","／")&amp;"タクシー代は公共交通機関が使えない場合を除き対象外（No.1122）","")))</f>
        <v/>
      </c>
      <c r="L84" s="12">
        <f>IF(OR(F84="",D84="",LEFT(D84,3)="対象外"),0,N(F84))</f>
        <v/>
      </c>
      <c r="M84">
        <f>IF(L84=0,"",B84&amp;"|"&amp;C84)</f>
        <v/>
      </c>
      <c r="N84">
        <f>IF(M84="","",IF(COUNTIF(M$8:M84,M84)=1,1,0))</f>
        <v/>
      </c>
      <c r="O84">
        <f>IF(N84=1,SUM(N$8:N84),"")</f>
        <v/>
      </c>
      <c r="P84">
        <f>IF(M84="","",INDEX(O$8:O$307,MATCH(M84,M$8:M$307,0)))</f>
        <v/>
      </c>
    </row>
    <row r="85">
      <c r="A85" s="2" t="n">
        <v>78</v>
      </c>
      <c r="B85" s="6" t="n"/>
      <c r="C85" s="6" t="n"/>
      <c r="D85" s="6" t="n"/>
      <c r="E85" s="6" t="n"/>
      <c r="F85" s="4" t="n"/>
      <c r="G85" s="4" t="n"/>
      <c r="H85" s="6" t="n"/>
      <c r="I85" s="12">
        <f>L85-J85</f>
        <v/>
      </c>
      <c r="J85" s="12">
        <f>IF(L85=0,0,MIN(N(G85),L85))</f>
        <v/>
      </c>
      <c r="K85" s="13">
        <f>IF(AND(F85&lt;&gt;"",D85=""),"区分を選んでください",IF(AND(F85&lt;&gt;"",LEFT(D85,3)="対象外"),"対象外：0円で計上",IF(N(G85)&gt;L85,"補填額が支払額を超過：超過分は無視","")&amp;IF(AND(E85="○",D85&lt;&gt;"医薬品購入"),IF(N(G85)&gt;L85,"／","")&amp;"セルフメディは区分「医薬品購入」のみ","")&amp;IF(LEFT(D85,10)="通院交通費（タクシー",IF(IF(N(G85)&gt;L85,"補填額が支払額を超過：超過分は無視","")&amp;IF(AND(E85="○",D85&lt;&gt;"医薬品購入"),IF(N(G85)&gt;L85,"／","")&amp;"セルフメディは区分「医薬品購入」のみ","")="","","／")&amp;"タクシー代は公共交通機関が使えない場合を除き対象外（No.1122）","")))</f>
        <v/>
      </c>
      <c r="L85" s="12">
        <f>IF(OR(F85="",D85="",LEFT(D85,3)="対象外"),0,N(F85))</f>
        <v/>
      </c>
      <c r="M85">
        <f>IF(L85=0,"",B85&amp;"|"&amp;C85)</f>
        <v/>
      </c>
      <c r="N85">
        <f>IF(M85="","",IF(COUNTIF(M$8:M85,M85)=1,1,0))</f>
        <v/>
      </c>
      <c r="O85">
        <f>IF(N85=1,SUM(N$8:N85),"")</f>
        <v/>
      </c>
      <c r="P85">
        <f>IF(M85="","",INDEX(O$8:O$307,MATCH(M85,M$8:M$307,0)))</f>
        <v/>
      </c>
    </row>
    <row r="86">
      <c r="A86" s="2" t="n">
        <v>79</v>
      </c>
      <c r="B86" s="6" t="n"/>
      <c r="C86" s="6" t="n"/>
      <c r="D86" s="6" t="n"/>
      <c r="E86" s="6" t="n"/>
      <c r="F86" s="4" t="n"/>
      <c r="G86" s="4" t="n"/>
      <c r="H86" s="6" t="n"/>
      <c r="I86" s="12">
        <f>L86-J86</f>
        <v/>
      </c>
      <c r="J86" s="12">
        <f>IF(L86=0,0,MIN(N(G86),L86))</f>
        <v/>
      </c>
      <c r="K86" s="13">
        <f>IF(AND(F86&lt;&gt;"",D86=""),"区分を選んでください",IF(AND(F86&lt;&gt;"",LEFT(D86,3)="対象外"),"対象外：0円で計上",IF(N(G86)&gt;L86,"補填額が支払額を超過：超過分は無視","")&amp;IF(AND(E86="○",D86&lt;&gt;"医薬品購入"),IF(N(G86)&gt;L86,"／","")&amp;"セルフメディは区分「医薬品購入」のみ","")&amp;IF(LEFT(D86,10)="通院交通費（タクシー",IF(IF(N(G86)&gt;L86,"補填額が支払額を超過：超過分は無視","")&amp;IF(AND(E86="○",D86&lt;&gt;"医薬品購入"),IF(N(G86)&gt;L86,"／","")&amp;"セルフメディは区分「医薬品購入」のみ","")="","","／")&amp;"タクシー代は公共交通機関が使えない場合を除き対象外（No.1122）","")))</f>
        <v/>
      </c>
      <c r="L86" s="12">
        <f>IF(OR(F86="",D86="",LEFT(D86,3)="対象外"),0,N(F86))</f>
        <v/>
      </c>
      <c r="M86">
        <f>IF(L86=0,"",B86&amp;"|"&amp;C86)</f>
        <v/>
      </c>
      <c r="N86">
        <f>IF(M86="","",IF(COUNTIF(M$8:M86,M86)=1,1,0))</f>
        <v/>
      </c>
      <c r="O86">
        <f>IF(N86=1,SUM(N$8:N86),"")</f>
        <v/>
      </c>
      <c r="P86">
        <f>IF(M86="","",INDEX(O$8:O$307,MATCH(M86,M$8:M$307,0)))</f>
        <v/>
      </c>
    </row>
    <row r="87">
      <c r="A87" s="2" t="n">
        <v>80</v>
      </c>
      <c r="B87" s="6" t="n"/>
      <c r="C87" s="6" t="n"/>
      <c r="D87" s="6" t="n"/>
      <c r="E87" s="6" t="n"/>
      <c r="F87" s="4" t="n"/>
      <c r="G87" s="4" t="n"/>
      <c r="H87" s="6" t="n"/>
      <c r="I87" s="12">
        <f>L87-J87</f>
        <v/>
      </c>
      <c r="J87" s="12">
        <f>IF(L87=0,0,MIN(N(G87),L87))</f>
        <v/>
      </c>
      <c r="K87" s="13">
        <f>IF(AND(F87&lt;&gt;"",D87=""),"区分を選んでください",IF(AND(F87&lt;&gt;"",LEFT(D87,3)="対象外"),"対象外：0円で計上",IF(N(G87)&gt;L87,"補填額が支払額を超過：超過分は無視","")&amp;IF(AND(E87="○",D87&lt;&gt;"医薬品購入"),IF(N(G87)&gt;L87,"／","")&amp;"セルフメディは区分「医薬品購入」のみ","")&amp;IF(LEFT(D87,10)="通院交通費（タクシー",IF(IF(N(G87)&gt;L87,"補填額が支払額を超過：超過分は無視","")&amp;IF(AND(E87="○",D87&lt;&gt;"医薬品購入"),IF(N(G87)&gt;L87,"／","")&amp;"セルフメディは区分「医薬品購入」のみ","")="","","／")&amp;"タクシー代は公共交通機関が使えない場合を除き対象外（No.1122）","")))</f>
        <v/>
      </c>
      <c r="L87" s="12">
        <f>IF(OR(F87="",D87="",LEFT(D87,3)="対象外"),0,N(F87))</f>
        <v/>
      </c>
      <c r="M87">
        <f>IF(L87=0,"",B87&amp;"|"&amp;C87)</f>
        <v/>
      </c>
      <c r="N87">
        <f>IF(M87="","",IF(COUNTIF(M$8:M87,M87)=1,1,0))</f>
        <v/>
      </c>
      <c r="O87">
        <f>IF(N87=1,SUM(N$8:N87),"")</f>
        <v/>
      </c>
      <c r="P87">
        <f>IF(M87="","",INDEX(O$8:O$307,MATCH(M87,M$8:M$307,0)))</f>
        <v/>
      </c>
    </row>
    <row r="88">
      <c r="A88" s="2" t="n">
        <v>81</v>
      </c>
      <c r="B88" s="6" t="n"/>
      <c r="C88" s="6" t="n"/>
      <c r="D88" s="6" t="n"/>
      <c r="E88" s="6" t="n"/>
      <c r="F88" s="4" t="n"/>
      <c r="G88" s="4" t="n"/>
      <c r="H88" s="6" t="n"/>
      <c r="I88" s="12">
        <f>L88-J88</f>
        <v/>
      </c>
      <c r="J88" s="12">
        <f>IF(L88=0,0,MIN(N(G88),L88))</f>
        <v/>
      </c>
      <c r="K88" s="13">
        <f>IF(AND(F88&lt;&gt;"",D88=""),"区分を選んでください",IF(AND(F88&lt;&gt;"",LEFT(D88,3)="対象外"),"対象外：0円で計上",IF(N(G88)&gt;L88,"補填額が支払額を超過：超過分は無視","")&amp;IF(AND(E88="○",D88&lt;&gt;"医薬品購入"),IF(N(G88)&gt;L88,"／","")&amp;"セルフメディは区分「医薬品購入」のみ","")&amp;IF(LEFT(D88,10)="通院交通費（タクシー",IF(IF(N(G88)&gt;L88,"補填額が支払額を超過：超過分は無視","")&amp;IF(AND(E88="○",D88&lt;&gt;"医薬品購入"),IF(N(G88)&gt;L88,"／","")&amp;"セルフメディは区分「医薬品購入」のみ","")="","","／")&amp;"タクシー代は公共交通機関が使えない場合を除き対象外（No.1122）","")))</f>
        <v/>
      </c>
      <c r="L88" s="12">
        <f>IF(OR(F88="",D88="",LEFT(D88,3)="対象外"),0,N(F88))</f>
        <v/>
      </c>
      <c r="M88">
        <f>IF(L88=0,"",B88&amp;"|"&amp;C88)</f>
        <v/>
      </c>
      <c r="N88">
        <f>IF(M88="","",IF(COUNTIF(M$8:M88,M88)=1,1,0))</f>
        <v/>
      </c>
      <c r="O88">
        <f>IF(N88=1,SUM(N$8:N88),"")</f>
        <v/>
      </c>
      <c r="P88">
        <f>IF(M88="","",INDEX(O$8:O$307,MATCH(M88,M$8:M$307,0)))</f>
        <v/>
      </c>
    </row>
    <row r="89">
      <c r="A89" s="2" t="n">
        <v>82</v>
      </c>
      <c r="B89" s="6" t="n"/>
      <c r="C89" s="6" t="n"/>
      <c r="D89" s="6" t="n"/>
      <c r="E89" s="6" t="n"/>
      <c r="F89" s="4" t="n"/>
      <c r="G89" s="4" t="n"/>
      <c r="H89" s="6" t="n"/>
      <c r="I89" s="12">
        <f>L89-J89</f>
        <v/>
      </c>
      <c r="J89" s="12">
        <f>IF(L89=0,0,MIN(N(G89),L89))</f>
        <v/>
      </c>
      <c r="K89" s="13">
        <f>IF(AND(F89&lt;&gt;"",D89=""),"区分を選んでください",IF(AND(F89&lt;&gt;"",LEFT(D89,3)="対象外"),"対象外：0円で計上",IF(N(G89)&gt;L89,"補填額が支払額を超過：超過分は無視","")&amp;IF(AND(E89="○",D89&lt;&gt;"医薬品購入"),IF(N(G89)&gt;L89,"／","")&amp;"セルフメディは区分「医薬品購入」のみ","")&amp;IF(LEFT(D89,10)="通院交通費（タクシー",IF(IF(N(G89)&gt;L89,"補填額が支払額を超過：超過分は無視","")&amp;IF(AND(E89="○",D89&lt;&gt;"医薬品購入"),IF(N(G89)&gt;L89,"／","")&amp;"セルフメディは区分「医薬品購入」のみ","")="","","／")&amp;"タクシー代は公共交通機関が使えない場合を除き対象外（No.1122）","")))</f>
        <v/>
      </c>
      <c r="L89" s="12">
        <f>IF(OR(F89="",D89="",LEFT(D89,3)="対象外"),0,N(F89))</f>
        <v/>
      </c>
      <c r="M89">
        <f>IF(L89=0,"",B89&amp;"|"&amp;C89)</f>
        <v/>
      </c>
      <c r="N89">
        <f>IF(M89="","",IF(COUNTIF(M$8:M89,M89)=1,1,0))</f>
        <v/>
      </c>
      <c r="O89">
        <f>IF(N89=1,SUM(N$8:N89),"")</f>
        <v/>
      </c>
      <c r="P89">
        <f>IF(M89="","",INDEX(O$8:O$307,MATCH(M89,M$8:M$307,0)))</f>
        <v/>
      </c>
    </row>
    <row r="90">
      <c r="A90" s="2" t="n">
        <v>83</v>
      </c>
      <c r="B90" s="6" t="n"/>
      <c r="C90" s="6" t="n"/>
      <c r="D90" s="6" t="n"/>
      <c r="E90" s="6" t="n"/>
      <c r="F90" s="4" t="n"/>
      <c r="G90" s="4" t="n"/>
      <c r="H90" s="6" t="n"/>
      <c r="I90" s="12">
        <f>L90-J90</f>
        <v/>
      </c>
      <c r="J90" s="12">
        <f>IF(L90=0,0,MIN(N(G90),L90))</f>
        <v/>
      </c>
      <c r="K90" s="13">
        <f>IF(AND(F90&lt;&gt;"",D90=""),"区分を選んでください",IF(AND(F90&lt;&gt;"",LEFT(D90,3)="対象外"),"対象外：0円で計上",IF(N(G90)&gt;L90,"補填額が支払額を超過：超過分は無視","")&amp;IF(AND(E90="○",D90&lt;&gt;"医薬品購入"),IF(N(G90)&gt;L90,"／","")&amp;"セルフメディは区分「医薬品購入」のみ","")&amp;IF(LEFT(D90,10)="通院交通費（タクシー",IF(IF(N(G90)&gt;L90,"補填額が支払額を超過：超過分は無視","")&amp;IF(AND(E90="○",D90&lt;&gt;"医薬品購入"),IF(N(G90)&gt;L90,"／","")&amp;"セルフメディは区分「医薬品購入」のみ","")="","","／")&amp;"タクシー代は公共交通機関が使えない場合を除き対象外（No.1122）","")))</f>
        <v/>
      </c>
      <c r="L90" s="12">
        <f>IF(OR(F90="",D90="",LEFT(D90,3)="対象外"),0,N(F90))</f>
        <v/>
      </c>
      <c r="M90">
        <f>IF(L90=0,"",B90&amp;"|"&amp;C90)</f>
        <v/>
      </c>
      <c r="N90">
        <f>IF(M90="","",IF(COUNTIF(M$8:M90,M90)=1,1,0))</f>
        <v/>
      </c>
      <c r="O90">
        <f>IF(N90=1,SUM(N$8:N90),"")</f>
        <v/>
      </c>
      <c r="P90">
        <f>IF(M90="","",INDEX(O$8:O$307,MATCH(M90,M$8:M$307,0)))</f>
        <v/>
      </c>
    </row>
    <row r="91">
      <c r="A91" s="2" t="n">
        <v>84</v>
      </c>
      <c r="B91" s="6" t="n"/>
      <c r="C91" s="6" t="n"/>
      <c r="D91" s="6" t="n"/>
      <c r="E91" s="6" t="n"/>
      <c r="F91" s="4" t="n"/>
      <c r="G91" s="4" t="n"/>
      <c r="H91" s="6" t="n"/>
      <c r="I91" s="12">
        <f>L91-J91</f>
        <v/>
      </c>
      <c r="J91" s="12">
        <f>IF(L91=0,0,MIN(N(G91),L91))</f>
        <v/>
      </c>
      <c r="K91" s="13">
        <f>IF(AND(F91&lt;&gt;"",D91=""),"区分を選んでください",IF(AND(F91&lt;&gt;"",LEFT(D91,3)="対象外"),"対象外：0円で計上",IF(N(G91)&gt;L91,"補填額が支払額を超過：超過分は無視","")&amp;IF(AND(E91="○",D91&lt;&gt;"医薬品購入"),IF(N(G91)&gt;L91,"／","")&amp;"セルフメディは区分「医薬品購入」のみ","")&amp;IF(LEFT(D91,10)="通院交通費（タクシー",IF(IF(N(G91)&gt;L91,"補填額が支払額を超過：超過分は無視","")&amp;IF(AND(E91="○",D91&lt;&gt;"医薬品購入"),IF(N(G91)&gt;L91,"／","")&amp;"セルフメディは区分「医薬品購入」のみ","")="","","／")&amp;"タクシー代は公共交通機関が使えない場合を除き対象外（No.1122）","")))</f>
        <v/>
      </c>
      <c r="L91" s="12">
        <f>IF(OR(F91="",D91="",LEFT(D91,3)="対象外"),0,N(F91))</f>
        <v/>
      </c>
      <c r="M91">
        <f>IF(L91=0,"",B91&amp;"|"&amp;C91)</f>
        <v/>
      </c>
      <c r="N91">
        <f>IF(M91="","",IF(COUNTIF(M$8:M91,M91)=1,1,0))</f>
        <v/>
      </c>
      <c r="O91">
        <f>IF(N91=1,SUM(N$8:N91),"")</f>
        <v/>
      </c>
      <c r="P91">
        <f>IF(M91="","",INDEX(O$8:O$307,MATCH(M91,M$8:M$307,0)))</f>
        <v/>
      </c>
    </row>
    <row r="92">
      <c r="A92" s="2" t="n">
        <v>85</v>
      </c>
      <c r="B92" s="6" t="n"/>
      <c r="C92" s="6" t="n"/>
      <c r="D92" s="6" t="n"/>
      <c r="E92" s="6" t="n"/>
      <c r="F92" s="4" t="n"/>
      <c r="G92" s="4" t="n"/>
      <c r="H92" s="6" t="n"/>
      <c r="I92" s="12">
        <f>L92-J92</f>
        <v/>
      </c>
      <c r="J92" s="12">
        <f>IF(L92=0,0,MIN(N(G92),L92))</f>
        <v/>
      </c>
      <c r="K92" s="13">
        <f>IF(AND(F92&lt;&gt;"",D92=""),"区分を選んでください",IF(AND(F92&lt;&gt;"",LEFT(D92,3)="対象外"),"対象外：0円で計上",IF(N(G92)&gt;L92,"補填額が支払額を超過：超過分は無視","")&amp;IF(AND(E92="○",D92&lt;&gt;"医薬品購入"),IF(N(G92)&gt;L92,"／","")&amp;"セルフメディは区分「医薬品購入」のみ","")&amp;IF(LEFT(D92,10)="通院交通費（タクシー",IF(IF(N(G92)&gt;L92,"補填額が支払額を超過：超過分は無視","")&amp;IF(AND(E92="○",D92&lt;&gt;"医薬品購入"),IF(N(G92)&gt;L92,"／","")&amp;"セルフメディは区分「医薬品購入」のみ","")="","","／")&amp;"タクシー代は公共交通機関が使えない場合を除き対象外（No.1122）","")))</f>
        <v/>
      </c>
      <c r="L92" s="12">
        <f>IF(OR(F92="",D92="",LEFT(D92,3)="対象外"),0,N(F92))</f>
        <v/>
      </c>
      <c r="M92">
        <f>IF(L92=0,"",B92&amp;"|"&amp;C92)</f>
        <v/>
      </c>
      <c r="N92">
        <f>IF(M92="","",IF(COUNTIF(M$8:M92,M92)=1,1,0))</f>
        <v/>
      </c>
      <c r="O92">
        <f>IF(N92=1,SUM(N$8:N92),"")</f>
        <v/>
      </c>
      <c r="P92">
        <f>IF(M92="","",INDEX(O$8:O$307,MATCH(M92,M$8:M$307,0)))</f>
        <v/>
      </c>
    </row>
    <row r="93">
      <c r="A93" s="2" t="n">
        <v>86</v>
      </c>
      <c r="B93" s="6" t="n"/>
      <c r="C93" s="6" t="n"/>
      <c r="D93" s="6" t="n"/>
      <c r="E93" s="6" t="n"/>
      <c r="F93" s="4" t="n"/>
      <c r="G93" s="4" t="n"/>
      <c r="H93" s="6" t="n"/>
      <c r="I93" s="12">
        <f>L93-J93</f>
        <v/>
      </c>
      <c r="J93" s="12">
        <f>IF(L93=0,0,MIN(N(G93),L93))</f>
        <v/>
      </c>
      <c r="K93" s="13">
        <f>IF(AND(F93&lt;&gt;"",D93=""),"区分を選んでください",IF(AND(F93&lt;&gt;"",LEFT(D93,3)="対象外"),"対象外：0円で計上",IF(N(G93)&gt;L93,"補填額が支払額を超過：超過分は無視","")&amp;IF(AND(E93="○",D93&lt;&gt;"医薬品購入"),IF(N(G93)&gt;L93,"／","")&amp;"セルフメディは区分「医薬品購入」のみ","")&amp;IF(LEFT(D93,10)="通院交通費（タクシー",IF(IF(N(G93)&gt;L93,"補填額が支払額を超過：超過分は無視","")&amp;IF(AND(E93="○",D93&lt;&gt;"医薬品購入"),IF(N(G93)&gt;L93,"／","")&amp;"セルフメディは区分「医薬品購入」のみ","")="","","／")&amp;"タクシー代は公共交通機関が使えない場合を除き対象外（No.1122）","")))</f>
        <v/>
      </c>
      <c r="L93" s="12">
        <f>IF(OR(F93="",D93="",LEFT(D93,3)="対象外"),0,N(F93))</f>
        <v/>
      </c>
      <c r="M93">
        <f>IF(L93=0,"",B93&amp;"|"&amp;C93)</f>
        <v/>
      </c>
      <c r="N93">
        <f>IF(M93="","",IF(COUNTIF(M$8:M93,M93)=1,1,0))</f>
        <v/>
      </c>
      <c r="O93">
        <f>IF(N93=1,SUM(N$8:N93),"")</f>
        <v/>
      </c>
      <c r="P93">
        <f>IF(M93="","",INDEX(O$8:O$307,MATCH(M93,M$8:M$307,0)))</f>
        <v/>
      </c>
    </row>
    <row r="94">
      <c r="A94" s="2" t="n">
        <v>87</v>
      </c>
      <c r="B94" s="6" t="n"/>
      <c r="C94" s="6" t="n"/>
      <c r="D94" s="6" t="n"/>
      <c r="E94" s="6" t="n"/>
      <c r="F94" s="4" t="n"/>
      <c r="G94" s="4" t="n"/>
      <c r="H94" s="6" t="n"/>
      <c r="I94" s="12">
        <f>L94-J94</f>
        <v/>
      </c>
      <c r="J94" s="12">
        <f>IF(L94=0,0,MIN(N(G94),L94))</f>
        <v/>
      </c>
      <c r="K94" s="13">
        <f>IF(AND(F94&lt;&gt;"",D94=""),"区分を選んでください",IF(AND(F94&lt;&gt;"",LEFT(D94,3)="対象外"),"対象外：0円で計上",IF(N(G94)&gt;L94,"補填額が支払額を超過：超過分は無視","")&amp;IF(AND(E94="○",D94&lt;&gt;"医薬品購入"),IF(N(G94)&gt;L94,"／","")&amp;"セルフメディは区分「医薬品購入」のみ","")&amp;IF(LEFT(D94,10)="通院交通費（タクシー",IF(IF(N(G94)&gt;L94,"補填額が支払額を超過：超過分は無視","")&amp;IF(AND(E94="○",D94&lt;&gt;"医薬品購入"),IF(N(G94)&gt;L94,"／","")&amp;"セルフメディは区分「医薬品購入」のみ","")="","","／")&amp;"タクシー代は公共交通機関が使えない場合を除き対象外（No.1122）","")))</f>
        <v/>
      </c>
      <c r="L94" s="12">
        <f>IF(OR(F94="",D94="",LEFT(D94,3)="対象外"),0,N(F94))</f>
        <v/>
      </c>
      <c r="M94">
        <f>IF(L94=0,"",B94&amp;"|"&amp;C94)</f>
        <v/>
      </c>
      <c r="N94">
        <f>IF(M94="","",IF(COUNTIF(M$8:M94,M94)=1,1,0))</f>
        <v/>
      </c>
      <c r="O94">
        <f>IF(N94=1,SUM(N$8:N94),"")</f>
        <v/>
      </c>
      <c r="P94">
        <f>IF(M94="","",INDEX(O$8:O$307,MATCH(M94,M$8:M$307,0)))</f>
        <v/>
      </c>
    </row>
    <row r="95">
      <c r="A95" s="2" t="n">
        <v>88</v>
      </c>
      <c r="B95" s="6" t="n"/>
      <c r="C95" s="6" t="n"/>
      <c r="D95" s="6" t="n"/>
      <c r="E95" s="6" t="n"/>
      <c r="F95" s="4" t="n"/>
      <c r="G95" s="4" t="n"/>
      <c r="H95" s="6" t="n"/>
      <c r="I95" s="12">
        <f>L95-J95</f>
        <v/>
      </c>
      <c r="J95" s="12">
        <f>IF(L95=0,0,MIN(N(G95),L95))</f>
        <v/>
      </c>
      <c r="K95" s="13">
        <f>IF(AND(F95&lt;&gt;"",D95=""),"区分を選んでください",IF(AND(F95&lt;&gt;"",LEFT(D95,3)="対象外"),"対象外：0円で計上",IF(N(G95)&gt;L95,"補填額が支払額を超過：超過分は無視","")&amp;IF(AND(E95="○",D95&lt;&gt;"医薬品購入"),IF(N(G95)&gt;L95,"／","")&amp;"セルフメディは区分「医薬品購入」のみ","")&amp;IF(LEFT(D95,10)="通院交通費（タクシー",IF(IF(N(G95)&gt;L95,"補填額が支払額を超過：超過分は無視","")&amp;IF(AND(E95="○",D95&lt;&gt;"医薬品購入"),IF(N(G95)&gt;L95,"／","")&amp;"セルフメディは区分「医薬品購入」のみ","")="","","／")&amp;"タクシー代は公共交通機関が使えない場合を除き対象外（No.1122）","")))</f>
        <v/>
      </c>
      <c r="L95" s="12">
        <f>IF(OR(F95="",D95="",LEFT(D95,3)="対象外"),0,N(F95))</f>
        <v/>
      </c>
      <c r="M95">
        <f>IF(L95=0,"",B95&amp;"|"&amp;C95)</f>
        <v/>
      </c>
      <c r="N95">
        <f>IF(M95="","",IF(COUNTIF(M$8:M95,M95)=1,1,0))</f>
        <v/>
      </c>
      <c r="O95">
        <f>IF(N95=1,SUM(N$8:N95),"")</f>
        <v/>
      </c>
      <c r="P95">
        <f>IF(M95="","",INDEX(O$8:O$307,MATCH(M95,M$8:M$307,0)))</f>
        <v/>
      </c>
    </row>
    <row r="96">
      <c r="A96" s="2" t="n">
        <v>89</v>
      </c>
      <c r="B96" s="6" t="n"/>
      <c r="C96" s="6" t="n"/>
      <c r="D96" s="6" t="n"/>
      <c r="E96" s="6" t="n"/>
      <c r="F96" s="4" t="n"/>
      <c r="G96" s="4" t="n"/>
      <c r="H96" s="6" t="n"/>
      <c r="I96" s="12">
        <f>L96-J96</f>
        <v/>
      </c>
      <c r="J96" s="12">
        <f>IF(L96=0,0,MIN(N(G96),L96))</f>
        <v/>
      </c>
      <c r="K96" s="13">
        <f>IF(AND(F96&lt;&gt;"",D96=""),"区分を選んでください",IF(AND(F96&lt;&gt;"",LEFT(D96,3)="対象外"),"対象外：0円で計上",IF(N(G96)&gt;L96,"補填額が支払額を超過：超過分は無視","")&amp;IF(AND(E96="○",D96&lt;&gt;"医薬品購入"),IF(N(G96)&gt;L96,"／","")&amp;"セルフメディは区分「医薬品購入」のみ","")&amp;IF(LEFT(D96,10)="通院交通費（タクシー",IF(IF(N(G96)&gt;L96,"補填額が支払額を超過：超過分は無視","")&amp;IF(AND(E96="○",D96&lt;&gt;"医薬品購入"),IF(N(G96)&gt;L96,"／","")&amp;"セルフメディは区分「医薬品購入」のみ","")="","","／")&amp;"タクシー代は公共交通機関が使えない場合を除き対象外（No.1122）","")))</f>
        <v/>
      </c>
      <c r="L96" s="12">
        <f>IF(OR(F96="",D96="",LEFT(D96,3)="対象外"),0,N(F96))</f>
        <v/>
      </c>
      <c r="M96">
        <f>IF(L96=0,"",B96&amp;"|"&amp;C96)</f>
        <v/>
      </c>
      <c r="N96">
        <f>IF(M96="","",IF(COUNTIF(M$8:M96,M96)=1,1,0))</f>
        <v/>
      </c>
      <c r="O96">
        <f>IF(N96=1,SUM(N$8:N96),"")</f>
        <v/>
      </c>
      <c r="P96">
        <f>IF(M96="","",INDEX(O$8:O$307,MATCH(M96,M$8:M$307,0)))</f>
        <v/>
      </c>
    </row>
    <row r="97">
      <c r="A97" s="2" t="n">
        <v>90</v>
      </c>
      <c r="B97" s="6" t="n"/>
      <c r="C97" s="6" t="n"/>
      <c r="D97" s="6" t="n"/>
      <c r="E97" s="6" t="n"/>
      <c r="F97" s="4" t="n"/>
      <c r="G97" s="4" t="n"/>
      <c r="H97" s="6" t="n"/>
      <c r="I97" s="12">
        <f>L97-J97</f>
        <v/>
      </c>
      <c r="J97" s="12">
        <f>IF(L97=0,0,MIN(N(G97),L97))</f>
        <v/>
      </c>
      <c r="K97" s="13">
        <f>IF(AND(F97&lt;&gt;"",D97=""),"区分を選んでください",IF(AND(F97&lt;&gt;"",LEFT(D97,3)="対象外"),"対象外：0円で計上",IF(N(G97)&gt;L97,"補填額が支払額を超過：超過分は無視","")&amp;IF(AND(E97="○",D97&lt;&gt;"医薬品購入"),IF(N(G97)&gt;L97,"／","")&amp;"セルフメディは区分「医薬品購入」のみ","")&amp;IF(LEFT(D97,10)="通院交通費（タクシー",IF(IF(N(G97)&gt;L97,"補填額が支払額を超過：超過分は無視","")&amp;IF(AND(E97="○",D97&lt;&gt;"医薬品購入"),IF(N(G97)&gt;L97,"／","")&amp;"セルフメディは区分「医薬品購入」のみ","")="","","／")&amp;"タクシー代は公共交通機関が使えない場合を除き対象外（No.1122）","")))</f>
        <v/>
      </c>
      <c r="L97" s="12">
        <f>IF(OR(F97="",D97="",LEFT(D97,3)="対象外"),0,N(F97))</f>
        <v/>
      </c>
      <c r="M97">
        <f>IF(L97=0,"",B97&amp;"|"&amp;C97)</f>
        <v/>
      </c>
      <c r="N97">
        <f>IF(M97="","",IF(COUNTIF(M$8:M97,M97)=1,1,0))</f>
        <v/>
      </c>
      <c r="O97">
        <f>IF(N97=1,SUM(N$8:N97),"")</f>
        <v/>
      </c>
      <c r="P97">
        <f>IF(M97="","",INDEX(O$8:O$307,MATCH(M97,M$8:M$307,0)))</f>
        <v/>
      </c>
    </row>
    <row r="98">
      <c r="A98" s="2" t="n">
        <v>91</v>
      </c>
      <c r="B98" s="6" t="n"/>
      <c r="C98" s="6" t="n"/>
      <c r="D98" s="6" t="n"/>
      <c r="E98" s="6" t="n"/>
      <c r="F98" s="4" t="n"/>
      <c r="G98" s="4" t="n"/>
      <c r="H98" s="6" t="n"/>
      <c r="I98" s="12">
        <f>L98-J98</f>
        <v/>
      </c>
      <c r="J98" s="12">
        <f>IF(L98=0,0,MIN(N(G98),L98))</f>
        <v/>
      </c>
      <c r="K98" s="13">
        <f>IF(AND(F98&lt;&gt;"",D98=""),"区分を選んでください",IF(AND(F98&lt;&gt;"",LEFT(D98,3)="対象外"),"対象外：0円で計上",IF(N(G98)&gt;L98,"補填額が支払額を超過：超過分は無視","")&amp;IF(AND(E98="○",D98&lt;&gt;"医薬品購入"),IF(N(G98)&gt;L98,"／","")&amp;"セルフメディは区分「医薬品購入」のみ","")&amp;IF(LEFT(D98,10)="通院交通費（タクシー",IF(IF(N(G98)&gt;L98,"補填額が支払額を超過：超過分は無視","")&amp;IF(AND(E98="○",D98&lt;&gt;"医薬品購入"),IF(N(G98)&gt;L98,"／","")&amp;"セルフメディは区分「医薬品購入」のみ","")="","","／")&amp;"タクシー代は公共交通機関が使えない場合を除き対象外（No.1122）","")))</f>
        <v/>
      </c>
      <c r="L98" s="12">
        <f>IF(OR(F98="",D98="",LEFT(D98,3)="対象外"),0,N(F98))</f>
        <v/>
      </c>
      <c r="M98">
        <f>IF(L98=0,"",B98&amp;"|"&amp;C98)</f>
        <v/>
      </c>
      <c r="N98">
        <f>IF(M98="","",IF(COUNTIF(M$8:M98,M98)=1,1,0))</f>
        <v/>
      </c>
      <c r="O98">
        <f>IF(N98=1,SUM(N$8:N98),"")</f>
        <v/>
      </c>
      <c r="P98">
        <f>IF(M98="","",INDEX(O$8:O$307,MATCH(M98,M$8:M$307,0)))</f>
        <v/>
      </c>
    </row>
    <row r="99">
      <c r="A99" s="2" t="n">
        <v>92</v>
      </c>
      <c r="B99" s="6" t="n"/>
      <c r="C99" s="6" t="n"/>
      <c r="D99" s="6" t="n"/>
      <c r="E99" s="6" t="n"/>
      <c r="F99" s="4" t="n"/>
      <c r="G99" s="4" t="n"/>
      <c r="H99" s="6" t="n"/>
      <c r="I99" s="12">
        <f>L99-J99</f>
        <v/>
      </c>
      <c r="J99" s="12">
        <f>IF(L99=0,0,MIN(N(G99),L99))</f>
        <v/>
      </c>
      <c r="K99" s="13">
        <f>IF(AND(F99&lt;&gt;"",D99=""),"区分を選んでください",IF(AND(F99&lt;&gt;"",LEFT(D99,3)="対象外"),"対象外：0円で計上",IF(N(G99)&gt;L99,"補填額が支払額を超過：超過分は無視","")&amp;IF(AND(E99="○",D99&lt;&gt;"医薬品購入"),IF(N(G99)&gt;L99,"／","")&amp;"セルフメディは区分「医薬品購入」のみ","")&amp;IF(LEFT(D99,10)="通院交通費（タクシー",IF(IF(N(G99)&gt;L99,"補填額が支払額を超過：超過分は無視","")&amp;IF(AND(E99="○",D99&lt;&gt;"医薬品購入"),IF(N(G99)&gt;L99,"／","")&amp;"セルフメディは区分「医薬品購入」のみ","")="","","／")&amp;"タクシー代は公共交通機関が使えない場合を除き対象外（No.1122）","")))</f>
        <v/>
      </c>
      <c r="L99" s="12">
        <f>IF(OR(F99="",D99="",LEFT(D99,3)="対象外"),0,N(F99))</f>
        <v/>
      </c>
      <c r="M99">
        <f>IF(L99=0,"",B99&amp;"|"&amp;C99)</f>
        <v/>
      </c>
      <c r="N99">
        <f>IF(M99="","",IF(COUNTIF(M$8:M99,M99)=1,1,0))</f>
        <v/>
      </c>
      <c r="O99">
        <f>IF(N99=1,SUM(N$8:N99),"")</f>
        <v/>
      </c>
      <c r="P99">
        <f>IF(M99="","",INDEX(O$8:O$307,MATCH(M99,M$8:M$307,0)))</f>
        <v/>
      </c>
    </row>
    <row r="100">
      <c r="A100" s="2" t="n">
        <v>93</v>
      </c>
      <c r="B100" s="6" t="n"/>
      <c r="C100" s="6" t="n"/>
      <c r="D100" s="6" t="n"/>
      <c r="E100" s="6" t="n"/>
      <c r="F100" s="4" t="n"/>
      <c r="G100" s="4" t="n"/>
      <c r="H100" s="6" t="n"/>
      <c r="I100" s="12">
        <f>L100-J100</f>
        <v/>
      </c>
      <c r="J100" s="12">
        <f>IF(L100=0,0,MIN(N(G100),L100))</f>
        <v/>
      </c>
      <c r="K100" s="13">
        <f>IF(AND(F100&lt;&gt;"",D100=""),"区分を選んでください",IF(AND(F100&lt;&gt;"",LEFT(D100,3)="対象外"),"対象外：0円で計上",IF(N(G100)&gt;L100,"補填額が支払額を超過：超過分は無視","")&amp;IF(AND(E100="○",D100&lt;&gt;"医薬品購入"),IF(N(G100)&gt;L100,"／","")&amp;"セルフメディは区分「医薬品購入」のみ","")&amp;IF(LEFT(D100,10)="通院交通費（タクシー",IF(IF(N(G100)&gt;L100,"補填額が支払額を超過：超過分は無視","")&amp;IF(AND(E100="○",D100&lt;&gt;"医薬品購入"),IF(N(G100)&gt;L100,"／","")&amp;"セルフメディは区分「医薬品購入」のみ","")="","","／")&amp;"タクシー代は公共交通機関が使えない場合を除き対象外（No.1122）","")))</f>
        <v/>
      </c>
      <c r="L100" s="12">
        <f>IF(OR(F100="",D100="",LEFT(D100,3)="対象外"),0,N(F100))</f>
        <v/>
      </c>
      <c r="M100">
        <f>IF(L100=0,"",B100&amp;"|"&amp;C100)</f>
        <v/>
      </c>
      <c r="N100">
        <f>IF(M100="","",IF(COUNTIF(M$8:M100,M100)=1,1,0))</f>
        <v/>
      </c>
      <c r="O100">
        <f>IF(N100=1,SUM(N$8:N100),"")</f>
        <v/>
      </c>
      <c r="P100">
        <f>IF(M100="","",INDEX(O$8:O$307,MATCH(M100,M$8:M$307,0)))</f>
        <v/>
      </c>
    </row>
    <row r="101">
      <c r="A101" s="2" t="n">
        <v>94</v>
      </c>
      <c r="B101" s="6" t="n"/>
      <c r="C101" s="6" t="n"/>
      <c r="D101" s="6" t="n"/>
      <c r="E101" s="6" t="n"/>
      <c r="F101" s="4" t="n"/>
      <c r="G101" s="4" t="n"/>
      <c r="H101" s="6" t="n"/>
      <c r="I101" s="12">
        <f>L101-J101</f>
        <v/>
      </c>
      <c r="J101" s="12">
        <f>IF(L101=0,0,MIN(N(G101),L101))</f>
        <v/>
      </c>
      <c r="K101" s="13">
        <f>IF(AND(F101&lt;&gt;"",D101=""),"区分を選んでください",IF(AND(F101&lt;&gt;"",LEFT(D101,3)="対象外"),"対象外：0円で計上",IF(N(G101)&gt;L101,"補填額が支払額を超過：超過分は無視","")&amp;IF(AND(E101="○",D101&lt;&gt;"医薬品購入"),IF(N(G101)&gt;L101,"／","")&amp;"セルフメディは区分「医薬品購入」のみ","")&amp;IF(LEFT(D101,10)="通院交通費（タクシー",IF(IF(N(G101)&gt;L101,"補填額が支払額を超過：超過分は無視","")&amp;IF(AND(E101="○",D101&lt;&gt;"医薬品購入"),IF(N(G101)&gt;L101,"／","")&amp;"セルフメディは区分「医薬品購入」のみ","")="","","／")&amp;"タクシー代は公共交通機関が使えない場合を除き対象外（No.1122）","")))</f>
        <v/>
      </c>
      <c r="L101" s="12">
        <f>IF(OR(F101="",D101="",LEFT(D101,3)="対象外"),0,N(F101))</f>
        <v/>
      </c>
      <c r="M101">
        <f>IF(L101=0,"",B101&amp;"|"&amp;C101)</f>
        <v/>
      </c>
      <c r="N101">
        <f>IF(M101="","",IF(COUNTIF(M$8:M101,M101)=1,1,0))</f>
        <v/>
      </c>
      <c r="O101">
        <f>IF(N101=1,SUM(N$8:N101),"")</f>
        <v/>
      </c>
      <c r="P101">
        <f>IF(M101="","",INDEX(O$8:O$307,MATCH(M101,M$8:M$307,0)))</f>
        <v/>
      </c>
    </row>
    <row r="102">
      <c r="A102" s="2" t="n">
        <v>95</v>
      </c>
      <c r="B102" s="6" t="n"/>
      <c r="C102" s="6" t="n"/>
      <c r="D102" s="6" t="n"/>
      <c r="E102" s="6" t="n"/>
      <c r="F102" s="4" t="n"/>
      <c r="G102" s="4" t="n"/>
      <c r="H102" s="6" t="n"/>
      <c r="I102" s="12">
        <f>L102-J102</f>
        <v/>
      </c>
      <c r="J102" s="12">
        <f>IF(L102=0,0,MIN(N(G102),L102))</f>
        <v/>
      </c>
      <c r="K102" s="13">
        <f>IF(AND(F102&lt;&gt;"",D102=""),"区分を選んでください",IF(AND(F102&lt;&gt;"",LEFT(D102,3)="対象外"),"対象外：0円で計上",IF(N(G102)&gt;L102,"補填額が支払額を超過：超過分は無視","")&amp;IF(AND(E102="○",D102&lt;&gt;"医薬品購入"),IF(N(G102)&gt;L102,"／","")&amp;"セルフメディは区分「医薬品購入」のみ","")&amp;IF(LEFT(D102,10)="通院交通費（タクシー",IF(IF(N(G102)&gt;L102,"補填額が支払額を超過：超過分は無視","")&amp;IF(AND(E102="○",D102&lt;&gt;"医薬品購入"),IF(N(G102)&gt;L102,"／","")&amp;"セルフメディは区分「医薬品購入」のみ","")="","","／")&amp;"タクシー代は公共交通機関が使えない場合を除き対象外（No.1122）","")))</f>
        <v/>
      </c>
      <c r="L102" s="12">
        <f>IF(OR(F102="",D102="",LEFT(D102,3)="対象外"),0,N(F102))</f>
        <v/>
      </c>
      <c r="M102">
        <f>IF(L102=0,"",B102&amp;"|"&amp;C102)</f>
        <v/>
      </c>
      <c r="N102">
        <f>IF(M102="","",IF(COUNTIF(M$8:M102,M102)=1,1,0))</f>
        <v/>
      </c>
      <c r="O102">
        <f>IF(N102=1,SUM(N$8:N102),"")</f>
        <v/>
      </c>
      <c r="P102">
        <f>IF(M102="","",INDEX(O$8:O$307,MATCH(M102,M$8:M$307,0)))</f>
        <v/>
      </c>
    </row>
    <row r="103">
      <c r="A103" s="2" t="n">
        <v>96</v>
      </c>
      <c r="B103" s="6" t="n"/>
      <c r="C103" s="6" t="n"/>
      <c r="D103" s="6" t="n"/>
      <c r="E103" s="6" t="n"/>
      <c r="F103" s="4" t="n"/>
      <c r="G103" s="4" t="n"/>
      <c r="H103" s="6" t="n"/>
      <c r="I103" s="12">
        <f>L103-J103</f>
        <v/>
      </c>
      <c r="J103" s="12">
        <f>IF(L103=0,0,MIN(N(G103),L103))</f>
        <v/>
      </c>
      <c r="K103" s="13">
        <f>IF(AND(F103&lt;&gt;"",D103=""),"区分を選んでください",IF(AND(F103&lt;&gt;"",LEFT(D103,3)="対象外"),"対象外：0円で計上",IF(N(G103)&gt;L103,"補填額が支払額を超過：超過分は無視","")&amp;IF(AND(E103="○",D103&lt;&gt;"医薬品購入"),IF(N(G103)&gt;L103,"／","")&amp;"セルフメディは区分「医薬品購入」のみ","")&amp;IF(LEFT(D103,10)="通院交通費（タクシー",IF(IF(N(G103)&gt;L103,"補填額が支払額を超過：超過分は無視","")&amp;IF(AND(E103="○",D103&lt;&gt;"医薬品購入"),IF(N(G103)&gt;L103,"／","")&amp;"セルフメディは区分「医薬品購入」のみ","")="","","／")&amp;"タクシー代は公共交通機関が使えない場合を除き対象外（No.1122）","")))</f>
        <v/>
      </c>
      <c r="L103" s="12">
        <f>IF(OR(F103="",D103="",LEFT(D103,3)="対象外"),0,N(F103))</f>
        <v/>
      </c>
      <c r="M103">
        <f>IF(L103=0,"",B103&amp;"|"&amp;C103)</f>
        <v/>
      </c>
      <c r="N103">
        <f>IF(M103="","",IF(COUNTIF(M$8:M103,M103)=1,1,0))</f>
        <v/>
      </c>
      <c r="O103">
        <f>IF(N103=1,SUM(N$8:N103),"")</f>
        <v/>
      </c>
      <c r="P103">
        <f>IF(M103="","",INDEX(O$8:O$307,MATCH(M103,M$8:M$307,0)))</f>
        <v/>
      </c>
    </row>
    <row r="104">
      <c r="A104" s="2" t="n">
        <v>97</v>
      </c>
      <c r="B104" s="6" t="n"/>
      <c r="C104" s="6" t="n"/>
      <c r="D104" s="6" t="n"/>
      <c r="E104" s="6" t="n"/>
      <c r="F104" s="4" t="n"/>
      <c r="G104" s="4" t="n"/>
      <c r="H104" s="6" t="n"/>
      <c r="I104" s="12">
        <f>L104-J104</f>
        <v/>
      </c>
      <c r="J104" s="12">
        <f>IF(L104=0,0,MIN(N(G104),L104))</f>
        <v/>
      </c>
      <c r="K104" s="13">
        <f>IF(AND(F104&lt;&gt;"",D104=""),"区分を選んでください",IF(AND(F104&lt;&gt;"",LEFT(D104,3)="対象外"),"対象外：0円で計上",IF(N(G104)&gt;L104,"補填額が支払額を超過：超過分は無視","")&amp;IF(AND(E104="○",D104&lt;&gt;"医薬品購入"),IF(N(G104)&gt;L104,"／","")&amp;"セルフメディは区分「医薬品購入」のみ","")&amp;IF(LEFT(D104,10)="通院交通費（タクシー",IF(IF(N(G104)&gt;L104,"補填額が支払額を超過：超過分は無視","")&amp;IF(AND(E104="○",D104&lt;&gt;"医薬品購入"),IF(N(G104)&gt;L104,"／","")&amp;"セルフメディは区分「医薬品購入」のみ","")="","","／")&amp;"タクシー代は公共交通機関が使えない場合を除き対象外（No.1122）","")))</f>
        <v/>
      </c>
      <c r="L104" s="12">
        <f>IF(OR(F104="",D104="",LEFT(D104,3)="対象外"),0,N(F104))</f>
        <v/>
      </c>
      <c r="M104">
        <f>IF(L104=0,"",B104&amp;"|"&amp;C104)</f>
        <v/>
      </c>
      <c r="N104">
        <f>IF(M104="","",IF(COUNTIF(M$8:M104,M104)=1,1,0))</f>
        <v/>
      </c>
      <c r="O104">
        <f>IF(N104=1,SUM(N$8:N104),"")</f>
        <v/>
      </c>
      <c r="P104">
        <f>IF(M104="","",INDEX(O$8:O$307,MATCH(M104,M$8:M$307,0)))</f>
        <v/>
      </c>
    </row>
    <row r="105">
      <c r="A105" s="2" t="n">
        <v>98</v>
      </c>
      <c r="B105" s="6" t="n"/>
      <c r="C105" s="6" t="n"/>
      <c r="D105" s="6" t="n"/>
      <c r="E105" s="6" t="n"/>
      <c r="F105" s="4" t="n"/>
      <c r="G105" s="4" t="n"/>
      <c r="H105" s="6" t="n"/>
      <c r="I105" s="12">
        <f>L105-J105</f>
        <v/>
      </c>
      <c r="J105" s="12">
        <f>IF(L105=0,0,MIN(N(G105),L105))</f>
        <v/>
      </c>
      <c r="K105" s="13">
        <f>IF(AND(F105&lt;&gt;"",D105=""),"区分を選んでください",IF(AND(F105&lt;&gt;"",LEFT(D105,3)="対象外"),"対象外：0円で計上",IF(N(G105)&gt;L105,"補填額が支払額を超過：超過分は無視","")&amp;IF(AND(E105="○",D105&lt;&gt;"医薬品購入"),IF(N(G105)&gt;L105,"／","")&amp;"セルフメディは区分「医薬品購入」のみ","")&amp;IF(LEFT(D105,10)="通院交通費（タクシー",IF(IF(N(G105)&gt;L105,"補填額が支払額を超過：超過分は無視","")&amp;IF(AND(E105="○",D105&lt;&gt;"医薬品購入"),IF(N(G105)&gt;L105,"／","")&amp;"セルフメディは区分「医薬品購入」のみ","")="","","／")&amp;"タクシー代は公共交通機関が使えない場合を除き対象外（No.1122）","")))</f>
        <v/>
      </c>
      <c r="L105" s="12">
        <f>IF(OR(F105="",D105="",LEFT(D105,3)="対象外"),0,N(F105))</f>
        <v/>
      </c>
      <c r="M105">
        <f>IF(L105=0,"",B105&amp;"|"&amp;C105)</f>
        <v/>
      </c>
      <c r="N105">
        <f>IF(M105="","",IF(COUNTIF(M$8:M105,M105)=1,1,0))</f>
        <v/>
      </c>
      <c r="O105">
        <f>IF(N105=1,SUM(N$8:N105),"")</f>
        <v/>
      </c>
      <c r="P105">
        <f>IF(M105="","",INDEX(O$8:O$307,MATCH(M105,M$8:M$307,0)))</f>
        <v/>
      </c>
    </row>
    <row r="106">
      <c r="A106" s="2" t="n">
        <v>99</v>
      </c>
      <c r="B106" s="6" t="n"/>
      <c r="C106" s="6" t="n"/>
      <c r="D106" s="6" t="n"/>
      <c r="E106" s="6" t="n"/>
      <c r="F106" s="4" t="n"/>
      <c r="G106" s="4" t="n"/>
      <c r="H106" s="6" t="n"/>
      <c r="I106" s="12">
        <f>L106-J106</f>
        <v/>
      </c>
      <c r="J106" s="12">
        <f>IF(L106=0,0,MIN(N(G106),L106))</f>
        <v/>
      </c>
      <c r="K106" s="13">
        <f>IF(AND(F106&lt;&gt;"",D106=""),"区分を選んでください",IF(AND(F106&lt;&gt;"",LEFT(D106,3)="対象外"),"対象外：0円で計上",IF(N(G106)&gt;L106,"補填額が支払額を超過：超過分は無視","")&amp;IF(AND(E106="○",D106&lt;&gt;"医薬品購入"),IF(N(G106)&gt;L106,"／","")&amp;"セルフメディは区分「医薬品購入」のみ","")&amp;IF(LEFT(D106,10)="通院交通費（タクシー",IF(IF(N(G106)&gt;L106,"補填額が支払額を超過：超過分は無視","")&amp;IF(AND(E106="○",D106&lt;&gt;"医薬品購入"),IF(N(G106)&gt;L106,"／","")&amp;"セルフメディは区分「医薬品購入」のみ","")="","","／")&amp;"タクシー代は公共交通機関が使えない場合を除き対象外（No.1122）","")))</f>
        <v/>
      </c>
      <c r="L106" s="12">
        <f>IF(OR(F106="",D106="",LEFT(D106,3)="対象外"),0,N(F106))</f>
        <v/>
      </c>
      <c r="M106">
        <f>IF(L106=0,"",B106&amp;"|"&amp;C106)</f>
        <v/>
      </c>
      <c r="N106">
        <f>IF(M106="","",IF(COUNTIF(M$8:M106,M106)=1,1,0))</f>
        <v/>
      </c>
      <c r="O106">
        <f>IF(N106=1,SUM(N$8:N106),"")</f>
        <v/>
      </c>
      <c r="P106">
        <f>IF(M106="","",INDEX(O$8:O$307,MATCH(M106,M$8:M$307,0)))</f>
        <v/>
      </c>
    </row>
    <row r="107">
      <c r="A107" s="2" t="n">
        <v>100</v>
      </c>
      <c r="B107" s="6" t="n"/>
      <c r="C107" s="6" t="n"/>
      <c r="D107" s="6" t="n"/>
      <c r="E107" s="6" t="n"/>
      <c r="F107" s="4" t="n"/>
      <c r="G107" s="4" t="n"/>
      <c r="H107" s="6" t="n"/>
      <c r="I107" s="12">
        <f>L107-J107</f>
        <v/>
      </c>
      <c r="J107" s="12">
        <f>IF(L107=0,0,MIN(N(G107),L107))</f>
        <v/>
      </c>
      <c r="K107" s="13">
        <f>IF(AND(F107&lt;&gt;"",D107=""),"区分を選んでください",IF(AND(F107&lt;&gt;"",LEFT(D107,3)="対象外"),"対象外：0円で計上",IF(N(G107)&gt;L107,"補填額が支払額を超過：超過分は無視","")&amp;IF(AND(E107="○",D107&lt;&gt;"医薬品購入"),IF(N(G107)&gt;L107,"／","")&amp;"セルフメディは区分「医薬品購入」のみ","")&amp;IF(LEFT(D107,10)="通院交通費（タクシー",IF(IF(N(G107)&gt;L107,"補填額が支払額を超過：超過分は無視","")&amp;IF(AND(E107="○",D107&lt;&gt;"医薬品購入"),IF(N(G107)&gt;L107,"／","")&amp;"セルフメディは区分「医薬品購入」のみ","")="","","／")&amp;"タクシー代は公共交通機関が使えない場合を除き対象外（No.1122）","")))</f>
        <v/>
      </c>
      <c r="L107" s="12">
        <f>IF(OR(F107="",D107="",LEFT(D107,3)="対象外"),0,N(F107))</f>
        <v/>
      </c>
      <c r="M107">
        <f>IF(L107=0,"",B107&amp;"|"&amp;C107)</f>
        <v/>
      </c>
      <c r="N107">
        <f>IF(M107="","",IF(COUNTIF(M$8:M107,M107)=1,1,0))</f>
        <v/>
      </c>
      <c r="O107">
        <f>IF(N107=1,SUM(N$8:N107),"")</f>
        <v/>
      </c>
      <c r="P107">
        <f>IF(M107="","",INDEX(O$8:O$307,MATCH(M107,M$8:M$307,0)))</f>
        <v/>
      </c>
    </row>
    <row r="108">
      <c r="A108" s="2" t="n">
        <v>101</v>
      </c>
      <c r="B108" s="6" t="n"/>
      <c r="C108" s="6" t="n"/>
      <c r="D108" s="6" t="n"/>
      <c r="E108" s="6" t="n"/>
      <c r="F108" s="4" t="n"/>
      <c r="G108" s="4" t="n"/>
      <c r="H108" s="6" t="n"/>
      <c r="I108" s="12">
        <f>L108-J108</f>
        <v/>
      </c>
      <c r="J108" s="12">
        <f>IF(L108=0,0,MIN(N(G108),L108))</f>
        <v/>
      </c>
      <c r="K108" s="13">
        <f>IF(AND(F108&lt;&gt;"",D108=""),"区分を選んでください",IF(AND(F108&lt;&gt;"",LEFT(D108,3)="対象外"),"対象外：0円で計上",IF(N(G108)&gt;L108,"補填額が支払額を超過：超過分は無視","")&amp;IF(AND(E108="○",D108&lt;&gt;"医薬品購入"),IF(N(G108)&gt;L108,"／","")&amp;"セルフメディは区分「医薬品購入」のみ","")&amp;IF(LEFT(D108,10)="通院交通費（タクシー",IF(IF(N(G108)&gt;L108,"補填額が支払額を超過：超過分は無視","")&amp;IF(AND(E108="○",D108&lt;&gt;"医薬品購入"),IF(N(G108)&gt;L108,"／","")&amp;"セルフメディは区分「医薬品購入」のみ","")="","","／")&amp;"タクシー代は公共交通機関が使えない場合を除き対象外（No.1122）","")))</f>
        <v/>
      </c>
      <c r="L108" s="12">
        <f>IF(OR(F108="",D108="",LEFT(D108,3)="対象外"),0,N(F108))</f>
        <v/>
      </c>
      <c r="M108">
        <f>IF(L108=0,"",B108&amp;"|"&amp;C108)</f>
        <v/>
      </c>
      <c r="N108">
        <f>IF(M108="","",IF(COUNTIF(M$8:M108,M108)=1,1,0))</f>
        <v/>
      </c>
      <c r="O108">
        <f>IF(N108=1,SUM(N$8:N108),"")</f>
        <v/>
      </c>
      <c r="P108">
        <f>IF(M108="","",INDEX(O$8:O$307,MATCH(M108,M$8:M$307,0)))</f>
        <v/>
      </c>
    </row>
    <row r="109">
      <c r="A109" s="2" t="n">
        <v>102</v>
      </c>
      <c r="B109" s="6" t="n"/>
      <c r="C109" s="6" t="n"/>
      <c r="D109" s="6" t="n"/>
      <c r="E109" s="6" t="n"/>
      <c r="F109" s="4" t="n"/>
      <c r="G109" s="4" t="n"/>
      <c r="H109" s="6" t="n"/>
      <c r="I109" s="12">
        <f>L109-J109</f>
        <v/>
      </c>
      <c r="J109" s="12">
        <f>IF(L109=0,0,MIN(N(G109),L109))</f>
        <v/>
      </c>
      <c r="K109" s="13">
        <f>IF(AND(F109&lt;&gt;"",D109=""),"区分を選んでください",IF(AND(F109&lt;&gt;"",LEFT(D109,3)="対象外"),"対象外：0円で計上",IF(N(G109)&gt;L109,"補填額が支払額を超過：超過分は無視","")&amp;IF(AND(E109="○",D109&lt;&gt;"医薬品購入"),IF(N(G109)&gt;L109,"／","")&amp;"セルフメディは区分「医薬品購入」のみ","")&amp;IF(LEFT(D109,10)="通院交通費（タクシー",IF(IF(N(G109)&gt;L109,"補填額が支払額を超過：超過分は無視","")&amp;IF(AND(E109="○",D109&lt;&gt;"医薬品購入"),IF(N(G109)&gt;L109,"／","")&amp;"セルフメディは区分「医薬品購入」のみ","")="","","／")&amp;"タクシー代は公共交通機関が使えない場合を除き対象外（No.1122）","")))</f>
        <v/>
      </c>
      <c r="L109" s="12">
        <f>IF(OR(F109="",D109="",LEFT(D109,3)="対象外"),0,N(F109))</f>
        <v/>
      </c>
      <c r="M109">
        <f>IF(L109=0,"",B109&amp;"|"&amp;C109)</f>
        <v/>
      </c>
      <c r="N109">
        <f>IF(M109="","",IF(COUNTIF(M$8:M109,M109)=1,1,0))</f>
        <v/>
      </c>
      <c r="O109">
        <f>IF(N109=1,SUM(N$8:N109),"")</f>
        <v/>
      </c>
      <c r="P109">
        <f>IF(M109="","",INDEX(O$8:O$307,MATCH(M109,M$8:M$307,0)))</f>
        <v/>
      </c>
    </row>
    <row r="110">
      <c r="A110" s="2" t="n">
        <v>103</v>
      </c>
      <c r="B110" s="6" t="n"/>
      <c r="C110" s="6" t="n"/>
      <c r="D110" s="6" t="n"/>
      <c r="E110" s="6" t="n"/>
      <c r="F110" s="4" t="n"/>
      <c r="G110" s="4" t="n"/>
      <c r="H110" s="6" t="n"/>
      <c r="I110" s="12">
        <f>L110-J110</f>
        <v/>
      </c>
      <c r="J110" s="12">
        <f>IF(L110=0,0,MIN(N(G110),L110))</f>
        <v/>
      </c>
      <c r="K110" s="13">
        <f>IF(AND(F110&lt;&gt;"",D110=""),"区分を選んでください",IF(AND(F110&lt;&gt;"",LEFT(D110,3)="対象外"),"対象外：0円で計上",IF(N(G110)&gt;L110,"補填額が支払額を超過：超過分は無視","")&amp;IF(AND(E110="○",D110&lt;&gt;"医薬品購入"),IF(N(G110)&gt;L110,"／","")&amp;"セルフメディは区分「医薬品購入」のみ","")&amp;IF(LEFT(D110,10)="通院交通費（タクシー",IF(IF(N(G110)&gt;L110,"補填額が支払額を超過：超過分は無視","")&amp;IF(AND(E110="○",D110&lt;&gt;"医薬品購入"),IF(N(G110)&gt;L110,"／","")&amp;"セルフメディは区分「医薬品購入」のみ","")="","","／")&amp;"タクシー代は公共交通機関が使えない場合を除き対象外（No.1122）","")))</f>
        <v/>
      </c>
      <c r="L110" s="12">
        <f>IF(OR(F110="",D110="",LEFT(D110,3)="対象外"),0,N(F110))</f>
        <v/>
      </c>
      <c r="M110">
        <f>IF(L110=0,"",B110&amp;"|"&amp;C110)</f>
        <v/>
      </c>
      <c r="N110">
        <f>IF(M110="","",IF(COUNTIF(M$8:M110,M110)=1,1,0))</f>
        <v/>
      </c>
      <c r="O110">
        <f>IF(N110=1,SUM(N$8:N110),"")</f>
        <v/>
      </c>
      <c r="P110">
        <f>IF(M110="","",INDEX(O$8:O$307,MATCH(M110,M$8:M$307,0)))</f>
        <v/>
      </c>
    </row>
    <row r="111">
      <c r="A111" s="2" t="n">
        <v>104</v>
      </c>
      <c r="B111" s="6" t="n"/>
      <c r="C111" s="6" t="n"/>
      <c r="D111" s="6" t="n"/>
      <c r="E111" s="6" t="n"/>
      <c r="F111" s="4" t="n"/>
      <c r="G111" s="4" t="n"/>
      <c r="H111" s="6" t="n"/>
      <c r="I111" s="12">
        <f>L111-J111</f>
        <v/>
      </c>
      <c r="J111" s="12">
        <f>IF(L111=0,0,MIN(N(G111),L111))</f>
        <v/>
      </c>
      <c r="K111" s="13">
        <f>IF(AND(F111&lt;&gt;"",D111=""),"区分を選んでください",IF(AND(F111&lt;&gt;"",LEFT(D111,3)="対象外"),"対象外：0円で計上",IF(N(G111)&gt;L111,"補填額が支払額を超過：超過分は無視","")&amp;IF(AND(E111="○",D111&lt;&gt;"医薬品購入"),IF(N(G111)&gt;L111,"／","")&amp;"セルフメディは区分「医薬品購入」のみ","")&amp;IF(LEFT(D111,10)="通院交通費（タクシー",IF(IF(N(G111)&gt;L111,"補填額が支払額を超過：超過分は無視","")&amp;IF(AND(E111="○",D111&lt;&gt;"医薬品購入"),IF(N(G111)&gt;L111,"／","")&amp;"セルフメディは区分「医薬品購入」のみ","")="","","／")&amp;"タクシー代は公共交通機関が使えない場合を除き対象外（No.1122）","")))</f>
        <v/>
      </c>
      <c r="L111" s="12">
        <f>IF(OR(F111="",D111="",LEFT(D111,3)="対象外"),0,N(F111))</f>
        <v/>
      </c>
      <c r="M111">
        <f>IF(L111=0,"",B111&amp;"|"&amp;C111)</f>
        <v/>
      </c>
      <c r="N111">
        <f>IF(M111="","",IF(COUNTIF(M$8:M111,M111)=1,1,0))</f>
        <v/>
      </c>
      <c r="O111">
        <f>IF(N111=1,SUM(N$8:N111),"")</f>
        <v/>
      </c>
      <c r="P111">
        <f>IF(M111="","",INDEX(O$8:O$307,MATCH(M111,M$8:M$307,0)))</f>
        <v/>
      </c>
    </row>
    <row r="112">
      <c r="A112" s="2" t="n">
        <v>105</v>
      </c>
      <c r="B112" s="6" t="n"/>
      <c r="C112" s="6" t="n"/>
      <c r="D112" s="6" t="n"/>
      <c r="E112" s="6" t="n"/>
      <c r="F112" s="4" t="n"/>
      <c r="G112" s="4" t="n"/>
      <c r="H112" s="6" t="n"/>
      <c r="I112" s="12">
        <f>L112-J112</f>
        <v/>
      </c>
      <c r="J112" s="12">
        <f>IF(L112=0,0,MIN(N(G112),L112))</f>
        <v/>
      </c>
      <c r="K112" s="13">
        <f>IF(AND(F112&lt;&gt;"",D112=""),"区分を選んでください",IF(AND(F112&lt;&gt;"",LEFT(D112,3)="対象外"),"対象外：0円で計上",IF(N(G112)&gt;L112,"補填額が支払額を超過：超過分は無視","")&amp;IF(AND(E112="○",D112&lt;&gt;"医薬品購入"),IF(N(G112)&gt;L112,"／","")&amp;"セルフメディは区分「医薬品購入」のみ","")&amp;IF(LEFT(D112,10)="通院交通費（タクシー",IF(IF(N(G112)&gt;L112,"補填額が支払額を超過：超過分は無視","")&amp;IF(AND(E112="○",D112&lt;&gt;"医薬品購入"),IF(N(G112)&gt;L112,"／","")&amp;"セルフメディは区分「医薬品購入」のみ","")="","","／")&amp;"タクシー代は公共交通機関が使えない場合を除き対象外（No.1122）","")))</f>
        <v/>
      </c>
      <c r="L112" s="12">
        <f>IF(OR(F112="",D112="",LEFT(D112,3)="対象外"),0,N(F112))</f>
        <v/>
      </c>
      <c r="M112">
        <f>IF(L112=0,"",B112&amp;"|"&amp;C112)</f>
        <v/>
      </c>
      <c r="N112">
        <f>IF(M112="","",IF(COUNTIF(M$8:M112,M112)=1,1,0))</f>
        <v/>
      </c>
      <c r="O112">
        <f>IF(N112=1,SUM(N$8:N112),"")</f>
        <v/>
      </c>
      <c r="P112">
        <f>IF(M112="","",INDEX(O$8:O$307,MATCH(M112,M$8:M$307,0)))</f>
        <v/>
      </c>
    </row>
    <row r="113">
      <c r="A113" s="2" t="n">
        <v>106</v>
      </c>
      <c r="B113" s="6" t="n"/>
      <c r="C113" s="6" t="n"/>
      <c r="D113" s="6" t="n"/>
      <c r="E113" s="6" t="n"/>
      <c r="F113" s="4" t="n"/>
      <c r="G113" s="4" t="n"/>
      <c r="H113" s="6" t="n"/>
      <c r="I113" s="12">
        <f>L113-J113</f>
        <v/>
      </c>
      <c r="J113" s="12">
        <f>IF(L113=0,0,MIN(N(G113),L113))</f>
        <v/>
      </c>
      <c r="K113" s="13">
        <f>IF(AND(F113&lt;&gt;"",D113=""),"区分を選んでください",IF(AND(F113&lt;&gt;"",LEFT(D113,3)="対象外"),"対象外：0円で計上",IF(N(G113)&gt;L113,"補填額が支払額を超過：超過分は無視","")&amp;IF(AND(E113="○",D113&lt;&gt;"医薬品購入"),IF(N(G113)&gt;L113,"／","")&amp;"セルフメディは区分「医薬品購入」のみ","")&amp;IF(LEFT(D113,10)="通院交通費（タクシー",IF(IF(N(G113)&gt;L113,"補填額が支払額を超過：超過分は無視","")&amp;IF(AND(E113="○",D113&lt;&gt;"医薬品購入"),IF(N(G113)&gt;L113,"／","")&amp;"セルフメディは区分「医薬品購入」のみ","")="","","／")&amp;"タクシー代は公共交通機関が使えない場合を除き対象外（No.1122）","")))</f>
        <v/>
      </c>
      <c r="L113" s="12">
        <f>IF(OR(F113="",D113="",LEFT(D113,3)="対象外"),0,N(F113))</f>
        <v/>
      </c>
      <c r="M113">
        <f>IF(L113=0,"",B113&amp;"|"&amp;C113)</f>
        <v/>
      </c>
      <c r="N113">
        <f>IF(M113="","",IF(COUNTIF(M$8:M113,M113)=1,1,0))</f>
        <v/>
      </c>
      <c r="O113">
        <f>IF(N113=1,SUM(N$8:N113),"")</f>
        <v/>
      </c>
      <c r="P113">
        <f>IF(M113="","",INDEX(O$8:O$307,MATCH(M113,M$8:M$307,0)))</f>
        <v/>
      </c>
    </row>
    <row r="114">
      <c r="A114" s="2" t="n">
        <v>107</v>
      </c>
      <c r="B114" s="6" t="n"/>
      <c r="C114" s="6" t="n"/>
      <c r="D114" s="6" t="n"/>
      <c r="E114" s="6" t="n"/>
      <c r="F114" s="4" t="n"/>
      <c r="G114" s="4" t="n"/>
      <c r="H114" s="6" t="n"/>
      <c r="I114" s="12">
        <f>L114-J114</f>
        <v/>
      </c>
      <c r="J114" s="12">
        <f>IF(L114=0,0,MIN(N(G114),L114))</f>
        <v/>
      </c>
      <c r="K114" s="13">
        <f>IF(AND(F114&lt;&gt;"",D114=""),"区分を選んでください",IF(AND(F114&lt;&gt;"",LEFT(D114,3)="対象外"),"対象外：0円で計上",IF(N(G114)&gt;L114,"補填額が支払額を超過：超過分は無視","")&amp;IF(AND(E114="○",D114&lt;&gt;"医薬品購入"),IF(N(G114)&gt;L114,"／","")&amp;"セルフメディは区分「医薬品購入」のみ","")&amp;IF(LEFT(D114,10)="通院交通費（タクシー",IF(IF(N(G114)&gt;L114,"補填額が支払額を超過：超過分は無視","")&amp;IF(AND(E114="○",D114&lt;&gt;"医薬品購入"),IF(N(G114)&gt;L114,"／","")&amp;"セルフメディは区分「医薬品購入」のみ","")="","","／")&amp;"タクシー代は公共交通機関が使えない場合を除き対象外（No.1122）","")))</f>
        <v/>
      </c>
      <c r="L114" s="12">
        <f>IF(OR(F114="",D114="",LEFT(D114,3)="対象外"),0,N(F114))</f>
        <v/>
      </c>
      <c r="M114">
        <f>IF(L114=0,"",B114&amp;"|"&amp;C114)</f>
        <v/>
      </c>
      <c r="N114">
        <f>IF(M114="","",IF(COUNTIF(M$8:M114,M114)=1,1,0))</f>
        <v/>
      </c>
      <c r="O114">
        <f>IF(N114=1,SUM(N$8:N114),"")</f>
        <v/>
      </c>
      <c r="P114">
        <f>IF(M114="","",INDEX(O$8:O$307,MATCH(M114,M$8:M$307,0)))</f>
        <v/>
      </c>
    </row>
    <row r="115">
      <c r="A115" s="2" t="n">
        <v>108</v>
      </c>
      <c r="B115" s="6" t="n"/>
      <c r="C115" s="6" t="n"/>
      <c r="D115" s="6" t="n"/>
      <c r="E115" s="6" t="n"/>
      <c r="F115" s="4" t="n"/>
      <c r="G115" s="4" t="n"/>
      <c r="H115" s="6" t="n"/>
      <c r="I115" s="12">
        <f>L115-J115</f>
        <v/>
      </c>
      <c r="J115" s="12">
        <f>IF(L115=0,0,MIN(N(G115),L115))</f>
        <v/>
      </c>
      <c r="K115" s="13">
        <f>IF(AND(F115&lt;&gt;"",D115=""),"区分を選んでください",IF(AND(F115&lt;&gt;"",LEFT(D115,3)="対象外"),"対象外：0円で計上",IF(N(G115)&gt;L115,"補填額が支払額を超過：超過分は無視","")&amp;IF(AND(E115="○",D115&lt;&gt;"医薬品購入"),IF(N(G115)&gt;L115,"／","")&amp;"セルフメディは区分「医薬品購入」のみ","")&amp;IF(LEFT(D115,10)="通院交通費（タクシー",IF(IF(N(G115)&gt;L115,"補填額が支払額を超過：超過分は無視","")&amp;IF(AND(E115="○",D115&lt;&gt;"医薬品購入"),IF(N(G115)&gt;L115,"／","")&amp;"セルフメディは区分「医薬品購入」のみ","")="","","／")&amp;"タクシー代は公共交通機関が使えない場合を除き対象外（No.1122）","")))</f>
        <v/>
      </c>
      <c r="L115" s="12">
        <f>IF(OR(F115="",D115="",LEFT(D115,3)="対象外"),0,N(F115))</f>
        <v/>
      </c>
      <c r="M115">
        <f>IF(L115=0,"",B115&amp;"|"&amp;C115)</f>
        <v/>
      </c>
      <c r="N115">
        <f>IF(M115="","",IF(COUNTIF(M$8:M115,M115)=1,1,0))</f>
        <v/>
      </c>
      <c r="O115">
        <f>IF(N115=1,SUM(N$8:N115),"")</f>
        <v/>
      </c>
      <c r="P115">
        <f>IF(M115="","",INDEX(O$8:O$307,MATCH(M115,M$8:M$307,0)))</f>
        <v/>
      </c>
    </row>
    <row r="116">
      <c r="A116" s="2" t="n">
        <v>109</v>
      </c>
      <c r="B116" s="6" t="n"/>
      <c r="C116" s="6" t="n"/>
      <c r="D116" s="6" t="n"/>
      <c r="E116" s="6" t="n"/>
      <c r="F116" s="4" t="n"/>
      <c r="G116" s="4" t="n"/>
      <c r="H116" s="6" t="n"/>
      <c r="I116" s="12">
        <f>L116-J116</f>
        <v/>
      </c>
      <c r="J116" s="12">
        <f>IF(L116=0,0,MIN(N(G116),L116))</f>
        <v/>
      </c>
      <c r="K116" s="13">
        <f>IF(AND(F116&lt;&gt;"",D116=""),"区分を選んでください",IF(AND(F116&lt;&gt;"",LEFT(D116,3)="対象外"),"対象外：0円で計上",IF(N(G116)&gt;L116,"補填額が支払額を超過：超過分は無視","")&amp;IF(AND(E116="○",D116&lt;&gt;"医薬品購入"),IF(N(G116)&gt;L116,"／","")&amp;"セルフメディは区分「医薬品購入」のみ","")&amp;IF(LEFT(D116,10)="通院交通費（タクシー",IF(IF(N(G116)&gt;L116,"補填額が支払額を超過：超過分は無視","")&amp;IF(AND(E116="○",D116&lt;&gt;"医薬品購入"),IF(N(G116)&gt;L116,"／","")&amp;"セルフメディは区分「医薬品購入」のみ","")="","","／")&amp;"タクシー代は公共交通機関が使えない場合を除き対象外（No.1122）","")))</f>
        <v/>
      </c>
      <c r="L116" s="12">
        <f>IF(OR(F116="",D116="",LEFT(D116,3)="対象外"),0,N(F116))</f>
        <v/>
      </c>
      <c r="M116">
        <f>IF(L116=0,"",B116&amp;"|"&amp;C116)</f>
        <v/>
      </c>
      <c r="N116">
        <f>IF(M116="","",IF(COUNTIF(M$8:M116,M116)=1,1,0))</f>
        <v/>
      </c>
      <c r="O116">
        <f>IF(N116=1,SUM(N$8:N116),"")</f>
        <v/>
      </c>
      <c r="P116">
        <f>IF(M116="","",INDEX(O$8:O$307,MATCH(M116,M$8:M$307,0)))</f>
        <v/>
      </c>
    </row>
    <row r="117">
      <c r="A117" s="2" t="n">
        <v>110</v>
      </c>
      <c r="B117" s="6" t="n"/>
      <c r="C117" s="6" t="n"/>
      <c r="D117" s="6" t="n"/>
      <c r="E117" s="6" t="n"/>
      <c r="F117" s="4" t="n"/>
      <c r="G117" s="4" t="n"/>
      <c r="H117" s="6" t="n"/>
      <c r="I117" s="12">
        <f>L117-J117</f>
        <v/>
      </c>
      <c r="J117" s="12">
        <f>IF(L117=0,0,MIN(N(G117),L117))</f>
        <v/>
      </c>
      <c r="K117" s="13">
        <f>IF(AND(F117&lt;&gt;"",D117=""),"区分を選んでください",IF(AND(F117&lt;&gt;"",LEFT(D117,3)="対象外"),"対象外：0円で計上",IF(N(G117)&gt;L117,"補填額が支払額を超過：超過分は無視","")&amp;IF(AND(E117="○",D117&lt;&gt;"医薬品購入"),IF(N(G117)&gt;L117,"／","")&amp;"セルフメディは区分「医薬品購入」のみ","")&amp;IF(LEFT(D117,10)="通院交通費（タクシー",IF(IF(N(G117)&gt;L117,"補填額が支払額を超過：超過分は無視","")&amp;IF(AND(E117="○",D117&lt;&gt;"医薬品購入"),IF(N(G117)&gt;L117,"／","")&amp;"セルフメディは区分「医薬品購入」のみ","")="","","／")&amp;"タクシー代は公共交通機関が使えない場合を除き対象外（No.1122）","")))</f>
        <v/>
      </c>
      <c r="L117" s="12">
        <f>IF(OR(F117="",D117="",LEFT(D117,3)="対象外"),0,N(F117))</f>
        <v/>
      </c>
      <c r="M117">
        <f>IF(L117=0,"",B117&amp;"|"&amp;C117)</f>
        <v/>
      </c>
      <c r="N117">
        <f>IF(M117="","",IF(COUNTIF(M$8:M117,M117)=1,1,0))</f>
        <v/>
      </c>
      <c r="O117">
        <f>IF(N117=1,SUM(N$8:N117),"")</f>
        <v/>
      </c>
      <c r="P117">
        <f>IF(M117="","",INDEX(O$8:O$307,MATCH(M117,M$8:M$307,0)))</f>
        <v/>
      </c>
    </row>
    <row r="118">
      <c r="A118" s="2" t="n">
        <v>111</v>
      </c>
      <c r="B118" s="6" t="n"/>
      <c r="C118" s="6" t="n"/>
      <c r="D118" s="6" t="n"/>
      <c r="E118" s="6" t="n"/>
      <c r="F118" s="4" t="n"/>
      <c r="G118" s="4" t="n"/>
      <c r="H118" s="6" t="n"/>
      <c r="I118" s="12">
        <f>L118-J118</f>
        <v/>
      </c>
      <c r="J118" s="12">
        <f>IF(L118=0,0,MIN(N(G118),L118))</f>
        <v/>
      </c>
      <c r="K118" s="13">
        <f>IF(AND(F118&lt;&gt;"",D118=""),"区分を選んでください",IF(AND(F118&lt;&gt;"",LEFT(D118,3)="対象外"),"対象外：0円で計上",IF(N(G118)&gt;L118,"補填額が支払額を超過：超過分は無視","")&amp;IF(AND(E118="○",D118&lt;&gt;"医薬品購入"),IF(N(G118)&gt;L118,"／","")&amp;"セルフメディは区分「医薬品購入」のみ","")&amp;IF(LEFT(D118,10)="通院交通費（タクシー",IF(IF(N(G118)&gt;L118,"補填額が支払額を超過：超過分は無視","")&amp;IF(AND(E118="○",D118&lt;&gt;"医薬品購入"),IF(N(G118)&gt;L118,"／","")&amp;"セルフメディは区分「医薬品購入」のみ","")="","","／")&amp;"タクシー代は公共交通機関が使えない場合を除き対象外（No.1122）","")))</f>
        <v/>
      </c>
      <c r="L118" s="12">
        <f>IF(OR(F118="",D118="",LEFT(D118,3)="対象外"),0,N(F118))</f>
        <v/>
      </c>
      <c r="M118">
        <f>IF(L118=0,"",B118&amp;"|"&amp;C118)</f>
        <v/>
      </c>
      <c r="N118">
        <f>IF(M118="","",IF(COUNTIF(M$8:M118,M118)=1,1,0))</f>
        <v/>
      </c>
      <c r="O118">
        <f>IF(N118=1,SUM(N$8:N118),"")</f>
        <v/>
      </c>
      <c r="P118">
        <f>IF(M118="","",INDEX(O$8:O$307,MATCH(M118,M$8:M$307,0)))</f>
        <v/>
      </c>
    </row>
    <row r="119">
      <c r="A119" s="2" t="n">
        <v>112</v>
      </c>
      <c r="B119" s="6" t="n"/>
      <c r="C119" s="6" t="n"/>
      <c r="D119" s="6" t="n"/>
      <c r="E119" s="6" t="n"/>
      <c r="F119" s="4" t="n"/>
      <c r="G119" s="4" t="n"/>
      <c r="H119" s="6" t="n"/>
      <c r="I119" s="12">
        <f>L119-J119</f>
        <v/>
      </c>
      <c r="J119" s="12">
        <f>IF(L119=0,0,MIN(N(G119),L119))</f>
        <v/>
      </c>
      <c r="K119" s="13">
        <f>IF(AND(F119&lt;&gt;"",D119=""),"区分を選んでください",IF(AND(F119&lt;&gt;"",LEFT(D119,3)="対象外"),"対象外：0円で計上",IF(N(G119)&gt;L119,"補填額が支払額を超過：超過分は無視","")&amp;IF(AND(E119="○",D119&lt;&gt;"医薬品購入"),IF(N(G119)&gt;L119,"／","")&amp;"セルフメディは区分「医薬品購入」のみ","")&amp;IF(LEFT(D119,10)="通院交通費（タクシー",IF(IF(N(G119)&gt;L119,"補填額が支払額を超過：超過分は無視","")&amp;IF(AND(E119="○",D119&lt;&gt;"医薬品購入"),IF(N(G119)&gt;L119,"／","")&amp;"セルフメディは区分「医薬品購入」のみ","")="","","／")&amp;"タクシー代は公共交通機関が使えない場合を除き対象外（No.1122）","")))</f>
        <v/>
      </c>
      <c r="L119" s="12">
        <f>IF(OR(F119="",D119="",LEFT(D119,3)="対象外"),0,N(F119))</f>
        <v/>
      </c>
      <c r="M119">
        <f>IF(L119=0,"",B119&amp;"|"&amp;C119)</f>
        <v/>
      </c>
      <c r="N119">
        <f>IF(M119="","",IF(COUNTIF(M$8:M119,M119)=1,1,0))</f>
        <v/>
      </c>
      <c r="O119">
        <f>IF(N119=1,SUM(N$8:N119),"")</f>
        <v/>
      </c>
      <c r="P119">
        <f>IF(M119="","",INDEX(O$8:O$307,MATCH(M119,M$8:M$307,0)))</f>
        <v/>
      </c>
    </row>
    <row r="120">
      <c r="A120" s="2" t="n">
        <v>113</v>
      </c>
      <c r="B120" s="6" t="n"/>
      <c r="C120" s="6" t="n"/>
      <c r="D120" s="6" t="n"/>
      <c r="E120" s="6" t="n"/>
      <c r="F120" s="4" t="n"/>
      <c r="G120" s="4" t="n"/>
      <c r="H120" s="6" t="n"/>
      <c r="I120" s="12">
        <f>L120-J120</f>
        <v/>
      </c>
      <c r="J120" s="12">
        <f>IF(L120=0,0,MIN(N(G120),L120))</f>
        <v/>
      </c>
      <c r="K120" s="13">
        <f>IF(AND(F120&lt;&gt;"",D120=""),"区分を選んでください",IF(AND(F120&lt;&gt;"",LEFT(D120,3)="対象外"),"対象外：0円で計上",IF(N(G120)&gt;L120,"補填額が支払額を超過：超過分は無視","")&amp;IF(AND(E120="○",D120&lt;&gt;"医薬品購入"),IF(N(G120)&gt;L120,"／","")&amp;"セルフメディは区分「医薬品購入」のみ","")&amp;IF(LEFT(D120,10)="通院交通費（タクシー",IF(IF(N(G120)&gt;L120,"補填額が支払額を超過：超過分は無視","")&amp;IF(AND(E120="○",D120&lt;&gt;"医薬品購入"),IF(N(G120)&gt;L120,"／","")&amp;"セルフメディは区分「医薬品購入」のみ","")="","","／")&amp;"タクシー代は公共交通機関が使えない場合を除き対象外（No.1122）","")))</f>
        <v/>
      </c>
      <c r="L120" s="12">
        <f>IF(OR(F120="",D120="",LEFT(D120,3)="対象外"),0,N(F120))</f>
        <v/>
      </c>
      <c r="M120">
        <f>IF(L120=0,"",B120&amp;"|"&amp;C120)</f>
        <v/>
      </c>
      <c r="N120">
        <f>IF(M120="","",IF(COUNTIF(M$8:M120,M120)=1,1,0))</f>
        <v/>
      </c>
      <c r="O120">
        <f>IF(N120=1,SUM(N$8:N120),"")</f>
        <v/>
      </c>
      <c r="P120">
        <f>IF(M120="","",INDEX(O$8:O$307,MATCH(M120,M$8:M$307,0)))</f>
        <v/>
      </c>
    </row>
    <row r="121">
      <c r="A121" s="2" t="n">
        <v>114</v>
      </c>
      <c r="B121" s="6" t="n"/>
      <c r="C121" s="6" t="n"/>
      <c r="D121" s="6" t="n"/>
      <c r="E121" s="6" t="n"/>
      <c r="F121" s="4" t="n"/>
      <c r="G121" s="4" t="n"/>
      <c r="H121" s="6" t="n"/>
      <c r="I121" s="12">
        <f>L121-J121</f>
        <v/>
      </c>
      <c r="J121" s="12">
        <f>IF(L121=0,0,MIN(N(G121),L121))</f>
        <v/>
      </c>
      <c r="K121" s="13">
        <f>IF(AND(F121&lt;&gt;"",D121=""),"区分を選んでください",IF(AND(F121&lt;&gt;"",LEFT(D121,3)="対象外"),"対象外：0円で計上",IF(N(G121)&gt;L121,"補填額が支払額を超過：超過分は無視","")&amp;IF(AND(E121="○",D121&lt;&gt;"医薬品購入"),IF(N(G121)&gt;L121,"／","")&amp;"セルフメディは区分「医薬品購入」のみ","")&amp;IF(LEFT(D121,10)="通院交通費（タクシー",IF(IF(N(G121)&gt;L121,"補填額が支払額を超過：超過分は無視","")&amp;IF(AND(E121="○",D121&lt;&gt;"医薬品購入"),IF(N(G121)&gt;L121,"／","")&amp;"セルフメディは区分「医薬品購入」のみ","")="","","／")&amp;"タクシー代は公共交通機関が使えない場合を除き対象外（No.1122）","")))</f>
        <v/>
      </c>
      <c r="L121" s="12">
        <f>IF(OR(F121="",D121="",LEFT(D121,3)="対象外"),0,N(F121))</f>
        <v/>
      </c>
      <c r="M121">
        <f>IF(L121=0,"",B121&amp;"|"&amp;C121)</f>
        <v/>
      </c>
      <c r="N121">
        <f>IF(M121="","",IF(COUNTIF(M$8:M121,M121)=1,1,0))</f>
        <v/>
      </c>
      <c r="O121">
        <f>IF(N121=1,SUM(N$8:N121),"")</f>
        <v/>
      </c>
      <c r="P121">
        <f>IF(M121="","",INDEX(O$8:O$307,MATCH(M121,M$8:M$307,0)))</f>
        <v/>
      </c>
    </row>
    <row r="122">
      <c r="A122" s="2" t="n">
        <v>115</v>
      </c>
      <c r="B122" s="6" t="n"/>
      <c r="C122" s="6" t="n"/>
      <c r="D122" s="6" t="n"/>
      <c r="E122" s="6" t="n"/>
      <c r="F122" s="4" t="n"/>
      <c r="G122" s="4" t="n"/>
      <c r="H122" s="6" t="n"/>
      <c r="I122" s="12">
        <f>L122-J122</f>
        <v/>
      </c>
      <c r="J122" s="12">
        <f>IF(L122=0,0,MIN(N(G122),L122))</f>
        <v/>
      </c>
      <c r="K122" s="13">
        <f>IF(AND(F122&lt;&gt;"",D122=""),"区分を選んでください",IF(AND(F122&lt;&gt;"",LEFT(D122,3)="対象外"),"対象外：0円で計上",IF(N(G122)&gt;L122,"補填額が支払額を超過：超過分は無視","")&amp;IF(AND(E122="○",D122&lt;&gt;"医薬品購入"),IF(N(G122)&gt;L122,"／","")&amp;"セルフメディは区分「医薬品購入」のみ","")&amp;IF(LEFT(D122,10)="通院交通費（タクシー",IF(IF(N(G122)&gt;L122,"補填額が支払額を超過：超過分は無視","")&amp;IF(AND(E122="○",D122&lt;&gt;"医薬品購入"),IF(N(G122)&gt;L122,"／","")&amp;"セルフメディは区分「医薬品購入」のみ","")="","","／")&amp;"タクシー代は公共交通機関が使えない場合を除き対象外（No.1122）","")))</f>
        <v/>
      </c>
      <c r="L122" s="12">
        <f>IF(OR(F122="",D122="",LEFT(D122,3)="対象外"),0,N(F122))</f>
        <v/>
      </c>
      <c r="M122">
        <f>IF(L122=0,"",B122&amp;"|"&amp;C122)</f>
        <v/>
      </c>
      <c r="N122">
        <f>IF(M122="","",IF(COUNTIF(M$8:M122,M122)=1,1,0))</f>
        <v/>
      </c>
      <c r="O122">
        <f>IF(N122=1,SUM(N$8:N122),"")</f>
        <v/>
      </c>
      <c r="P122">
        <f>IF(M122="","",INDEX(O$8:O$307,MATCH(M122,M$8:M$307,0)))</f>
        <v/>
      </c>
    </row>
    <row r="123">
      <c r="A123" s="2" t="n">
        <v>116</v>
      </c>
      <c r="B123" s="6" t="n"/>
      <c r="C123" s="6" t="n"/>
      <c r="D123" s="6" t="n"/>
      <c r="E123" s="6" t="n"/>
      <c r="F123" s="4" t="n"/>
      <c r="G123" s="4" t="n"/>
      <c r="H123" s="6" t="n"/>
      <c r="I123" s="12">
        <f>L123-J123</f>
        <v/>
      </c>
      <c r="J123" s="12">
        <f>IF(L123=0,0,MIN(N(G123),L123))</f>
        <v/>
      </c>
      <c r="K123" s="13">
        <f>IF(AND(F123&lt;&gt;"",D123=""),"区分を選んでください",IF(AND(F123&lt;&gt;"",LEFT(D123,3)="対象外"),"対象外：0円で計上",IF(N(G123)&gt;L123,"補填額が支払額を超過：超過分は無視","")&amp;IF(AND(E123="○",D123&lt;&gt;"医薬品購入"),IF(N(G123)&gt;L123,"／","")&amp;"セルフメディは区分「医薬品購入」のみ","")&amp;IF(LEFT(D123,10)="通院交通費（タクシー",IF(IF(N(G123)&gt;L123,"補填額が支払額を超過：超過分は無視","")&amp;IF(AND(E123="○",D123&lt;&gt;"医薬品購入"),IF(N(G123)&gt;L123,"／","")&amp;"セルフメディは区分「医薬品購入」のみ","")="","","／")&amp;"タクシー代は公共交通機関が使えない場合を除き対象外（No.1122）","")))</f>
        <v/>
      </c>
      <c r="L123" s="12">
        <f>IF(OR(F123="",D123="",LEFT(D123,3)="対象外"),0,N(F123))</f>
        <v/>
      </c>
      <c r="M123">
        <f>IF(L123=0,"",B123&amp;"|"&amp;C123)</f>
        <v/>
      </c>
      <c r="N123">
        <f>IF(M123="","",IF(COUNTIF(M$8:M123,M123)=1,1,0))</f>
        <v/>
      </c>
      <c r="O123">
        <f>IF(N123=1,SUM(N$8:N123),"")</f>
        <v/>
      </c>
      <c r="P123">
        <f>IF(M123="","",INDEX(O$8:O$307,MATCH(M123,M$8:M$307,0)))</f>
        <v/>
      </c>
    </row>
    <row r="124">
      <c r="A124" s="2" t="n">
        <v>117</v>
      </c>
      <c r="B124" s="6" t="n"/>
      <c r="C124" s="6" t="n"/>
      <c r="D124" s="6" t="n"/>
      <c r="E124" s="6" t="n"/>
      <c r="F124" s="4" t="n"/>
      <c r="G124" s="4" t="n"/>
      <c r="H124" s="6" t="n"/>
      <c r="I124" s="12">
        <f>L124-J124</f>
        <v/>
      </c>
      <c r="J124" s="12">
        <f>IF(L124=0,0,MIN(N(G124),L124))</f>
        <v/>
      </c>
      <c r="K124" s="13">
        <f>IF(AND(F124&lt;&gt;"",D124=""),"区分を選んでください",IF(AND(F124&lt;&gt;"",LEFT(D124,3)="対象外"),"対象外：0円で計上",IF(N(G124)&gt;L124,"補填額が支払額を超過：超過分は無視","")&amp;IF(AND(E124="○",D124&lt;&gt;"医薬品購入"),IF(N(G124)&gt;L124,"／","")&amp;"セルフメディは区分「医薬品購入」のみ","")&amp;IF(LEFT(D124,10)="通院交通費（タクシー",IF(IF(N(G124)&gt;L124,"補填額が支払額を超過：超過分は無視","")&amp;IF(AND(E124="○",D124&lt;&gt;"医薬品購入"),IF(N(G124)&gt;L124,"／","")&amp;"セルフメディは区分「医薬品購入」のみ","")="","","／")&amp;"タクシー代は公共交通機関が使えない場合を除き対象外（No.1122）","")))</f>
        <v/>
      </c>
      <c r="L124" s="12">
        <f>IF(OR(F124="",D124="",LEFT(D124,3)="対象外"),0,N(F124))</f>
        <v/>
      </c>
      <c r="M124">
        <f>IF(L124=0,"",B124&amp;"|"&amp;C124)</f>
        <v/>
      </c>
      <c r="N124">
        <f>IF(M124="","",IF(COUNTIF(M$8:M124,M124)=1,1,0))</f>
        <v/>
      </c>
      <c r="O124">
        <f>IF(N124=1,SUM(N$8:N124),"")</f>
        <v/>
      </c>
      <c r="P124">
        <f>IF(M124="","",INDEX(O$8:O$307,MATCH(M124,M$8:M$307,0)))</f>
        <v/>
      </c>
    </row>
    <row r="125">
      <c r="A125" s="2" t="n">
        <v>118</v>
      </c>
      <c r="B125" s="6" t="n"/>
      <c r="C125" s="6" t="n"/>
      <c r="D125" s="6" t="n"/>
      <c r="E125" s="6" t="n"/>
      <c r="F125" s="4" t="n"/>
      <c r="G125" s="4" t="n"/>
      <c r="H125" s="6" t="n"/>
      <c r="I125" s="12">
        <f>L125-J125</f>
        <v/>
      </c>
      <c r="J125" s="12">
        <f>IF(L125=0,0,MIN(N(G125),L125))</f>
        <v/>
      </c>
      <c r="K125" s="13">
        <f>IF(AND(F125&lt;&gt;"",D125=""),"区分を選んでください",IF(AND(F125&lt;&gt;"",LEFT(D125,3)="対象外"),"対象外：0円で計上",IF(N(G125)&gt;L125,"補填額が支払額を超過：超過分は無視","")&amp;IF(AND(E125="○",D125&lt;&gt;"医薬品購入"),IF(N(G125)&gt;L125,"／","")&amp;"セルフメディは区分「医薬品購入」のみ","")&amp;IF(LEFT(D125,10)="通院交通費（タクシー",IF(IF(N(G125)&gt;L125,"補填額が支払額を超過：超過分は無視","")&amp;IF(AND(E125="○",D125&lt;&gt;"医薬品購入"),IF(N(G125)&gt;L125,"／","")&amp;"セルフメディは区分「医薬品購入」のみ","")="","","／")&amp;"タクシー代は公共交通機関が使えない場合を除き対象外（No.1122）","")))</f>
        <v/>
      </c>
      <c r="L125" s="12">
        <f>IF(OR(F125="",D125="",LEFT(D125,3)="対象外"),0,N(F125))</f>
        <v/>
      </c>
      <c r="M125">
        <f>IF(L125=0,"",B125&amp;"|"&amp;C125)</f>
        <v/>
      </c>
      <c r="N125">
        <f>IF(M125="","",IF(COUNTIF(M$8:M125,M125)=1,1,0))</f>
        <v/>
      </c>
      <c r="O125">
        <f>IF(N125=1,SUM(N$8:N125),"")</f>
        <v/>
      </c>
      <c r="P125">
        <f>IF(M125="","",INDEX(O$8:O$307,MATCH(M125,M$8:M$307,0)))</f>
        <v/>
      </c>
    </row>
    <row r="126">
      <c r="A126" s="2" t="n">
        <v>119</v>
      </c>
      <c r="B126" s="6" t="n"/>
      <c r="C126" s="6" t="n"/>
      <c r="D126" s="6" t="n"/>
      <c r="E126" s="6" t="n"/>
      <c r="F126" s="4" t="n"/>
      <c r="G126" s="4" t="n"/>
      <c r="H126" s="6" t="n"/>
      <c r="I126" s="12">
        <f>L126-J126</f>
        <v/>
      </c>
      <c r="J126" s="12">
        <f>IF(L126=0,0,MIN(N(G126),L126))</f>
        <v/>
      </c>
      <c r="K126" s="13">
        <f>IF(AND(F126&lt;&gt;"",D126=""),"区分を選んでください",IF(AND(F126&lt;&gt;"",LEFT(D126,3)="対象外"),"対象外：0円で計上",IF(N(G126)&gt;L126,"補填額が支払額を超過：超過分は無視","")&amp;IF(AND(E126="○",D126&lt;&gt;"医薬品購入"),IF(N(G126)&gt;L126,"／","")&amp;"セルフメディは区分「医薬品購入」のみ","")&amp;IF(LEFT(D126,10)="通院交通費（タクシー",IF(IF(N(G126)&gt;L126,"補填額が支払額を超過：超過分は無視","")&amp;IF(AND(E126="○",D126&lt;&gt;"医薬品購入"),IF(N(G126)&gt;L126,"／","")&amp;"セルフメディは区分「医薬品購入」のみ","")="","","／")&amp;"タクシー代は公共交通機関が使えない場合を除き対象外（No.1122）","")))</f>
        <v/>
      </c>
      <c r="L126" s="12">
        <f>IF(OR(F126="",D126="",LEFT(D126,3)="対象外"),0,N(F126))</f>
        <v/>
      </c>
      <c r="M126">
        <f>IF(L126=0,"",B126&amp;"|"&amp;C126)</f>
        <v/>
      </c>
      <c r="N126">
        <f>IF(M126="","",IF(COUNTIF(M$8:M126,M126)=1,1,0))</f>
        <v/>
      </c>
      <c r="O126">
        <f>IF(N126=1,SUM(N$8:N126),"")</f>
        <v/>
      </c>
      <c r="P126">
        <f>IF(M126="","",INDEX(O$8:O$307,MATCH(M126,M$8:M$307,0)))</f>
        <v/>
      </c>
    </row>
    <row r="127">
      <c r="A127" s="2" t="n">
        <v>120</v>
      </c>
      <c r="B127" s="6" t="n"/>
      <c r="C127" s="6" t="n"/>
      <c r="D127" s="6" t="n"/>
      <c r="E127" s="6" t="n"/>
      <c r="F127" s="4" t="n"/>
      <c r="G127" s="4" t="n"/>
      <c r="H127" s="6" t="n"/>
      <c r="I127" s="12">
        <f>L127-J127</f>
        <v/>
      </c>
      <c r="J127" s="12">
        <f>IF(L127=0,0,MIN(N(G127),L127))</f>
        <v/>
      </c>
      <c r="K127" s="13">
        <f>IF(AND(F127&lt;&gt;"",D127=""),"区分を選んでください",IF(AND(F127&lt;&gt;"",LEFT(D127,3)="対象外"),"対象外：0円で計上",IF(N(G127)&gt;L127,"補填額が支払額を超過：超過分は無視","")&amp;IF(AND(E127="○",D127&lt;&gt;"医薬品購入"),IF(N(G127)&gt;L127,"／","")&amp;"セルフメディは区分「医薬品購入」のみ","")&amp;IF(LEFT(D127,10)="通院交通費（タクシー",IF(IF(N(G127)&gt;L127,"補填額が支払額を超過：超過分は無視","")&amp;IF(AND(E127="○",D127&lt;&gt;"医薬品購入"),IF(N(G127)&gt;L127,"／","")&amp;"セルフメディは区分「医薬品購入」のみ","")="","","／")&amp;"タクシー代は公共交通機関が使えない場合を除き対象外（No.1122）","")))</f>
        <v/>
      </c>
      <c r="L127" s="12">
        <f>IF(OR(F127="",D127="",LEFT(D127,3)="対象外"),0,N(F127))</f>
        <v/>
      </c>
      <c r="M127">
        <f>IF(L127=0,"",B127&amp;"|"&amp;C127)</f>
        <v/>
      </c>
      <c r="N127">
        <f>IF(M127="","",IF(COUNTIF(M$8:M127,M127)=1,1,0))</f>
        <v/>
      </c>
      <c r="O127">
        <f>IF(N127=1,SUM(N$8:N127),"")</f>
        <v/>
      </c>
      <c r="P127">
        <f>IF(M127="","",INDEX(O$8:O$307,MATCH(M127,M$8:M$307,0)))</f>
        <v/>
      </c>
    </row>
    <row r="128">
      <c r="A128" s="2" t="n">
        <v>121</v>
      </c>
      <c r="B128" s="6" t="n"/>
      <c r="C128" s="6" t="n"/>
      <c r="D128" s="6" t="n"/>
      <c r="E128" s="6" t="n"/>
      <c r="F128" s="4" t="n"/>
      <c r="G128" s="4" t="n"/>
      <c r="H128" s="6" t="n"/>
      <c r="I128" s="12">
        <f>L128-J128</f>
        <v/>
      </c>
      <c r="J128" s="12">
        <f>IF(L128=0,0,MIN(N(G128),L128))</f>
        <v/>
      </c>
      <c r="K128" s="13">
        <f>IF(AND(F128&lt;&gt;"",D128=""),"区分を選んでください",IF(AND(F128&lt;&gt;"",LEFT(D128,3)="対象外"),"対象外：0円で計上",IF(N(G128)&gt;L128,"補填額が支払額を超過：超過分は無視","")&amp;IF(AND(E128="○",D128&lt;&gt;"医薬品購入"),IF(N(G128)&gt;L128,"／","")&amp;"セルフメディは区分「医薬品購入」のみ","")&amp;IF(LEFT(D128,10)="通院交通費（タクシー",IF(IF(N(G128)&gt;L128,"補填額が支払額を超過：超過分は無視","")&amp;IF(AND(E128="○",D128&lt;&gt;"医薬品購入"),IF(N(G128)&gt;L128,"／","")&amp;"セルフメディは区分「医薬品購入」のみ","")="","","／")&amp;"タクシー代は公共交通機関が使えない場合を除き対象外（No.1122）","")))</f>
        <v/>
      </c>
      <c r="L128" s="12">
        <f>IF(OR(F128="",D128="",LEFT(D128,3)="対象外"),0,N(F128))</f>
        <v/>
      </c>
      <c r="M128">
        <f>IF(L128=0,"",B128&amp;"|"&amp;C128)</f>
        <v/>
      </c>
      <c r="N128">
        <f>IF(M128="","",IF(COUNTIF(M$8:M128,M128)=1,1,0))</f>
        <v/>
      </c>
      <c r="O128">
        <f>IF(N128=1,SUM(N$8:N128),"")</f>
        <v/>
      </c>
      <c r="P128">
        <f>IF(M128="","",INDEX(O$8:O$307,MATCH(M128,M$8:M$307,0)))</f>
        <v/>
      </c>
    </row>
    <row r="129">
      <c r="A129" s="2" t="n">
        <v>122</v>
      </c>
      <c r="B129" s="6" t="n"/>
      <c r="C129" s="6" t="n"/>
      <c r="D129" s="6" t="n"/>
      <c r="E129" s="6" t="n"/>
      <c r="F129" s="4" t="n"/>
      <c r="G129" s="4" t="n"/>
      <c r="H129" s="6" t="n"/>
      <c r="I129" s="12">
        <f>L129-J129</f>
        <v/>
      </c>
      <c r="J129" s="12">
        <f>IF(L129=0,0,MIN(N(G129),L129))</f>
        <v/>
      </c>
      <c r="K129" s="13">
        <f>IF(AND(F129&lt;&gt;"",D129=""),"区分を選んでください",IF(AND(F129&lt;&gt;"",LEFT(D129,3)="対象外"),"対象外：0円で計上",IF(N(G129)&gt;L129,"補填額が支払額を超過：超過分は無視","")&amp;IF(AND(E129="○",D129&lt;&gt;"医薬品購入"),IF(N(G129)&gt;L129,"／","")&amp;"セルフメディは区分「医薬品購入」のみ","")&amp;IF(LEFT(D129,10)="通院交通費（タクシー",IF(IF(N(G129)&gt;L129,"補填額が支払額を超過：超過分は無視","")&amp;IF(AND(E129="○",D129&lt;&gt;"医薬品購入"),IF(N(G129)&gt;L129,"／","")&amp;"セルフメディは区分「医薬品購入」のみ","")="","","／")&amp;"タクシー代は公共交通機関が使えない場合を除き対象外（No.1122）","")))</f>
        <v/>
      </c>
      <c r="L129" s="12">
        <f>IF(OR(F129="",D129="",LEFT(D129,3)="対象外"),0,N(F129))</f>
        <v/>
      </c>
      <c r="M129">
        <f>IF(L129=0,"",B129&amp;"|"&amp;C129)</f>
        <v/>
      </c>
      <c r="N129">
        <f>IF(M129="","",IF(COUNTIF(M$8:M129,M129)=1,1,0))</f>
        <v/>
      </c>
      <c r="O129">
        <f>IF(N129=1,SUM(N$8:N129),"")</f>
        <v/>
      </c>
      <c r="P129">
        <f>IF(M129="","",INDEX(O$8:O$307,MATCH(M129,M$8:M$307,0)))</f>
        <v/>
      </c>
    </row>
    <row r="130">
      <c r="A130" s="2" t="n">
        <v>123</v>
      </c>
      <c r="B130" s="6" t="n"/>
      <c r="C130" s="6" t="n"/>
      <c r="D130" s="6" t="n"/>
      <c r="E130" s="6" t="n"/>
      <c r="F130" s="4" t="n"/>
      <c r="G130" s="4" t="n"/>
      <c r="H130" s="6" t="n"/>
      <c r="I130" s="12">
        <f>L130-J130</f>
        <v/>
      </c>
      <c r="J130" s="12">
        <f>IF(L130=0,0,MIN(N(G130),L130))</f>
        <v/>
      </c>
      <c r="K130" s="13">
        <f>IF(AND(F130&lt;&gt;"",D130=""),"区分を選んでください",IF(AND(F130&lt;&gt;"",LEFT(D130,3)="対象外"),"対象外：0円で計上",IF(N(G130)&gt;L130,"補填額が支払額を超過：超過分は無視","")&amp;IF(AND(E130="○",D130&lt;&gt;"医薬品購入"),IF(N(G130)&gt;L130,"／","")&amp;"セルフメディは区分「医薬品購入」のみ","")&amp;IF(LEFT(D130,10)="通院交通費（タクシー",IF(IF(N(G130)&gt;L130,"補填額が支払額を超過：超過分は無視","")&amp;IF(AND(E130="○",D130&lt;&gt;"医薬品購入"),IF(N(G130)&gt;L130,"／","")&amp;"セルフメディは区分「医薬品購入」のみ","")="","","／")&amp;"タクシー代は公共交通機関が使えない場合を除き対象外（No.1122）","")))</f>
        <v/>
      </c>
      <c r="L130" s="12">
        <f>IF(OR(F130="",D130="",LEFT(D130,3)="対象外"),0,N(F130))</f>
        <v/>
      </c>
      <c r="M130">
        <f>IF(L130=0,"",B130&amp;"|"&amp;C130)</f>
        <v/>
      </c>
      <c r="N130">
        <f>IF(M130="","",IF(COUNTIF(M$8:M130,M130)=1,1,0))</f>
        <v/>
      </c>
      <c r="O130">
        <f>IF(N130=1,SUM(N$8:N130),"")</f>
        <v/>
      </c>
      <c r="P130">
        <f>IF(M130="","",INDEX(O$8:O$307,MATCH(M130,M$8:M$307,0)))</f>
        <v/>
      </c>
    </row>
    <row r="131">
      <c r="A131" s="2" t="n">
        <v>124</v>
      </c>
      <c r="B131" s="6" t="n"/>
      <c r="C131" s="6" t="n"/>
      <c r="D131" s="6" t="n"/>
      <c r="E131" s="6" t="n"/>
      <c r="F131" s="4" t="n"/>
      <c r="G131" s="4" t="n"/>
      <c r="H131" s="6" t="n"/>
      <c r="I131" s="12">
        <f>L131-J131</f>
        <v/>
      </c>
      <c r="J131" s="12">
        <f>IF(L131=0,0,MIN(N(G131),L131))</f>
        <v/>
      </c>
      <c r="K131" s="13">
        <f>IF(AND(F131&lt;&gt;"",D131=""),"区分を選んでください",IF(AND(F131&lt;&gt;"",LEFT(D131,3)="対象外"),"対象外：0円で計上",IF(N(G131)&gt;L131,"補填額が支払額を超過：超過分は無視","")&amp;IF(AND(E131="○",D131&lt;&gt;"医薬品購入"),IF(N(G131)&gt;L131,"／","")&amp;"セルフメディは区分「医薬品購入」のみ","")&amp;IF(LEFT(D131,10)="通院交通費（タクシー",IF(IF(N(G131)&gt;L131,"補填額が支払額を超過：超過分は無視","")&amp;IF(AND(E131="○",D131&lt;&gt;"医薬品購入"),IF(N(G131)&gt;L131,"／","")&amp;"セルフメディは区分「医薬品購入」のみ","")="","","／")&amp;"タクシー代は公共交通機関が使えない場合を除き対象外（No.1122）","")))</f>
        <v/>
      </c>
      <c r="L131" s="12">
        <f>IF(OR(F131="",D131="",LEFT(D131,3)="対象外"),0,N(F131))</f>
        <v/>
      </c>
      <c r="M131">
        <f>IF(L131=0,"",B131&amp;"|"&amp;C131)</f>
        <v/>
      </c>
      <c r="N131">
        <f>IF(M131="","",IF(COUNTIF(M$8:M131,M131)=1,1,0))</f>
        <v/>
      </c>
      <c r="O131">
        <f>IF(N131=1,SUM(N$8:N131),"")</f>
        <v/>
      </c>
      <c r="P131">
        <f>IF(M131="","",INDEX(O$8:O$307,MATCH(M131,M$8:M$307,0)))</f>
        <v/>
      </c>
    </row>
    <row r="132">
      <c r="A132" s="2" t="n">
        <v>125</v>
      </c>
      <c r="B132" s="6" t="n"/>
      <c r="C132" s="6" t="n"/>
      <c r="D132" s="6" t="n"/>
      <c r="E132" s="6" t="n"/>
      <c r="F132" s="4" t="n"/>
      <c r="G132" s="4" t="n"/>
      <c r="H132" s="6" t="n"/>
      <c r="I132" s="12">
        <f>L132-J132</f>
        <v/>
      </c>
      <c r="J132" s="12">
        <f>IF(L132=0,0,MIN(N(G132),L132))</f>
        <v/>
      </c>
      <c r="K132" s="13">
        <f>IF(AND(F132&lt;&gt;"",D132=""),"区分を選んでください",IF(AND(F132&lt;&gt;"",LEFT(D132,3)="対象外"),"対象外：0円で計上",IF(N(G132)&gt;L132,"補填額が支払額を超過：超過分は無視","")&amp;IF(AND(E132="○",D132&lt;&gt;"医薬品購入"),IF(N(G132)&gt;L132,"／","")&amp;"セルフメディは区分「医薬品購入」のみ","")&amp;IF(LEFT(D132,10)="通院交通費（タクシー",IF(IF(N(G132)&gt;L132,"補填額が支払額を超過：超過分は無視","")&amp;IF(AND(E132="○",D132&lt;&gt;"医薬品購入"),IF(N(G132)&gt;L132,"／","")&amp;"セルフメディは区分「医薬品購入」のみ","")="","","／")&amp;"タクシー代は公共交通機関が使えない場合を除き対象外（No.1122）","")))</f>
        <v/>
      </c>
      <c r="L132" s="12">
        <f>IF(OR(F132="",D132="",LEFT(D132,3)="対象外"),0,N(F132))</f>
        <v/>
      </c>
      <c r="M132">
        <f>IF(L132=0,"",B132&amp;"|"&amp;C132)</f>
        <v/>
      </c>
      <c r="N132">
        <f>IF(M132="","",IF(COUNTIF(M$8:M132,M132)=1,1,0))</f>
        <v/>
      </c>
      <c r="O132">
        <f>IF(N132=1,SUM(N$8:N132),"")</f>
        <v/>
      </c>
      <c r="P132">
        <f>IF(M132="","",INDEX(O$8:O$307,MATCH(M132,M$8:M$307,0)))</f>
        <v/>
      </c>
    </row>
    <row r="133">
      <c r="A133" s="2" t="n">
        <v>126</v>
      </c>
      <c r="B133" s="6" t="n"/>
      <c r="C133" s="6" t="n"/>
      <c r="D133" s="6" t="n"/>
      <c r="E133" s="6" t="n"/>
      <c r="F133" s="4" t="n"/>
      <c r="G133" s="4" t="n"/>
      <c r="H133" s="6" t="n"/>
      <c r="I133" s="12">
        <f>L133-J133</f>
        <v/>
      </c>
      <c r="J133" s="12">
        <f>IF(L133=0,0,MIN(N(G133),L133))</f>
        <v/>
      </c>
      <c r="K133" s="13">
        <f>IF(AND(F133&lt;&gt;"",D133=""),"区分を選んでください",IF(AND(F133&lt;&gt;"",LEFT(D133,3)="対象外"),"対象外：0円で計上",IF(N(G133)&gt;L133,"補填額が支払額を超過：超過分は無視","")&amp;IF(AND(E133="○",D133&lt;&gt;"医薬品購入"),IF(N(G133)&gt;L133,"／","")&amp;"セルフメディは区分「医薬品購入」のみ","")&amp;IF(LEFT(D133,10)="通院交通費（タクシー",IF(IF(N(G133)&gt;L133,"補填額が支払額を超過：超過分は無視","")&amp;IF(AND(E133="○",D133&lt;&gt;"医薬品購入"),IF(N(G133)&gt;L133,"／","")&amp;"セルフメディは区分「医薬品購入」のみ","")="","","／")&amp;"タクシー代は公共交通機関が使えない場合を除き対象外（No.1122）","")))</f>
        <v/>
      </c>
      <c r="L133" s="12">
        <f>IF(OR(F133="",D133="",LEFT(D133,3)="対象外"),0,N(F133))</f>
        <v/>
      </c>
      <c r="M133">
        <f>IF(L133=0,"",B133&amp;"|"&amp;C133)</f>
        <v/>
      </c>
      <c r="N133">
        <f>IF(M133="","",IF(COUNTIF(M$8:M133,M133)=1,1,0))</f>
        <v/>
      </c>
      <c r="O133">
        <f>IF(N133=1,SUM(N$8:N133),"")</f>
        <v/>
      </c>
      <c r="P133">
        <f>IF(M133="","",INDEX(O$8:O$307,MATCH(M133,M$8:M$307,0)))</f>
        <v/>
      </c>
    </row>
    <row r="134">
      <c r="A134" s="2" t="n">
        <v>127</v>
      </c>
      <c r="B134" s="6" t="n"/>
      <c r="C134" s="6" t="n"/>
      <c r="D134" s="6" t="n"/>
      <c r="E134" s="6" t="n"/>
      <c r="F134" s="4" t="n"/>
      <c r="G134" s="4" t="n"/>
      <c r="H134" s="6" t="n"/>
      <c r="I134" s="12">
        <f>L134-J134</f>
        <v/>
      </c>
      <c r="J134" s="12">
        <f>IF(L134=0,0,MIN(N(G134),L134))</f>
        <v/>
      </c>
      <c r="K134" s="13">
        <f>IF(AND(F134&lt;&gt;"",D134=""),"区分を選んでください",IF(AND(F134&lt;&gt;"",LEFT(D134,3)="対象外"),"対象外：0円で計上",IF(N(G134)&gt;L134,"補填額が支払額を超過：超過分は無視","")&amp;IF(AND(E134="○",D134&lt;&gt;"医薬品購入"),IF(N(G134)&gt;L134,"／","")&amp;"セルフメディは区分「医薬品購入」のみ","")&amp;IF(LEFT(D134,10)="通院交通費（タクシー",IF(IF(N(G134)&gt;L134,"補填額が支払額を超過：超過分は無視","")&amp;IF(AND(E134="○",D134&lt;&gt;"医薬品購入"),IF(N(G134)&gt;L134,"／","")&amp;"セルフメディは区分「医薬品購入」のみ","")="","","／")&amp;"タクシー代は公共交通機関が使えない場合を除き対象外（No.1122）","")))</f>
        <v/>
      </c>
      <c r="L134" s="12">
        <f>IF(OR(F134="",D134="",LEFT(D134,3)="対象外"),0,N(F134))</f>
        <v/>
      </c>
      <c r="M134">
        <f>IF(L134=0,"",B134&amp;"|"&amp;C134)</f>
        <v/>
      </c>
      <c r="N134">
        <f>IF(M134="","",IF(COUNTIF(M$8:M134,M134)=1,1,0))</f>
        <v/>
      </c>
      <c r="O134">
        <f>IF(N134=1,SUM(N$8:N134),"")</f>
        <v/>
      </c>
      <c r="P134">
        <f>IF(M134="","",INDEX(O$8:O$307,MATCH(M134,M$8:M$307,0)))</f>
        <v/>
      </c>
    </row>
    <row r="135">
      <c r="A135" s="2" t="n">
        <v>128</v>
      </c>
      <c r="B135" s="6" t="n"/>
      <c r="C135" s="6" t="n"/>
      <c r="D135" s="6" t="n"/>
      <c r="E135" s="6" t="n"/>
      <c r="F135" s="4" t="n"/>
      <c r="G135" s="4" t="n"/>
      <c r="H135" s="6" t="n"/>
      <c r="I135" s="12">
        <f>L135-J135</f>
        <v/>
      </c>
      <c r="J135" s="12">
        <f>IF(L135=0,0,MIN(N(G135),L135))</f>
        <v/>
      </c>
      <c r="K135" s="13">
        <f>IF(AND(F135&lt;&gt;"",D135=""),"区分を選んでください",IF(AND(F135&lt;&gt;"",LEFT(D135,3)="対象外"),"対象外：0円で計上",IF(N(G135)&gt;L135,"補填額が支払額を超過：超過分は無視","")&amp;IF(AND(E135="○",D135&lt;&gt;"医薬品購入"),IF(N(G135)&gt;L135,"／","")&amp;"セルフメディは区分「医薬品購入」のみ","")&amp;IF(LEFT(D135,10)="通院交通費（タクシー",IF(IF(N(G135)&gt;L135,"補填額が支払額を超過：超過分は無視","")&amp;IF(AND(E135="○",D135&lt;&gt;"医薬品購入"),IF(N(G135)&gt;L135,"／","")&amp;"セルフメディは区分「医薬品購入」のみ","")="","","／")&amp;"タクシー代は公共交通機関が使えない場合を除き対象外（No.1122）","")))</f>
        <v/>
      </c>
      <c r="L135" s="12">
        <f>IF(OR(F135="",D135="",LEFT(D135,3)="対象外"),0,N(F135))</f>
        <v/>
      </c>
      <c r="M135">
        <f>IF(L135=0,"",B135&amp;"|"&amp;C135)</f>
        <v/>
      </c>
      <c r="N135">
        <f>IF(M135="","",IF(COUNTIF(M$8:M135,M135)=1,1,0))</f>
        <v/>
      </c>
      <c r="O135">
        <f>IF(N135=1,SUM(N$8:N135),"")</f>
        <v/>
      </c>
      <c r="P135">
        <f>IF(M135="","",INDEX(O$8:O$307,MATCH(M135,M$8:M$307,0)))</f>
        <v/>
      </c>
    </row>
    <row r="136">
      <c r="A136" s="2" t="n">
        <v>129</v>
      </c>
      <c r="B136" s="6" t="n"/>
      <c r="C136" s="6" t="n"/>
      <c r="D136" s="6" t="n"/>
      <c r="E136" s="6" t="n"/>
      <c r="F136" s="4" t="n"/>
      <c r="G136" s="4" t="n"/>
      <c r="H136" s="6" t="n"/>
      <c r="I136" s="12">
        <f>L136-J136</f>
        <v/>
      </c>
      <c r="J136" s="12">
        <f>IF(L136=0,0,MIN(N(G136),L136))</f>
        <v/>
      </c>
      <c r="K136" s="13">
        <f>IF(AND(F136&lt;&gt;"",D136=""),"区分を選んでください",IF(AND(F136&lt;&gt;"",LEFT(D136,3)="対象外"),"対象外：0円で計上",IF(N(G136)&gt;L136,"補填額が支払額を超過：超過分は無視","")&amp;IF(AND(E136="○",D136&lt;&gt;"医薬品購入"),IF(N(G136)&gt;L136,"／","")&amp;"セルフメディは区分「医薬品購入」のみ","")&amp;IF(LEFT(D136,10)="通院交通費（タクシー",IF(IF(N(G136)&gt;L136,"補填額が支払額を超過：超過分は無視","")&amp;IF(AND(E136="○",D136&lt;&gt;"医薬品購入"),IF(N(G136)&gt;L136,"／","")&amp;"セルフメディは区分「医薬品購入」のみ","")="","","／")&amp;"タクシー代は公共交通機関が使えない場合を除き対象外（No.1122）","")))</f>
        <v/>
      </c>
      <c r="L136" s="12">
        <f>IF(OR(F136="",D136="",LEFT(D136,3)="対象外"),0,N(F136))</f>
        <v/>
      </c>
      <c r="M136">
        <f>IF(L136=0,"",B136&amp;"|"&amp;C136)</f>
        <v/>
      </c>
      <c r="N136">
        <f>IF(M136="","",IF(COUNTIF(M$8:M136,M136)=1,1,0))</f>
        <v/>
      </c>
      <c r="O136">
        <f>IF(N136=1,SUM(N$8:N136),"")</f>
        <v/>
      </c>
      <c r="P136">
        <f>IF(M136="","",INDEX(O$8:O$307,MATCH(M136,M$8:M$307,0)))</f>
        <v/>
      </c>
    </row>
    <row r="137">
      <c r="A137" s="2" t="n">
        <v>130</v>
      </c>
      <c r="B137" s="6" t="n"/>
      <c r="C137" s="6" t="n"/>
      <c r="D137" s="6" t="n"/>
      <c r="E137" s="6" t="n"/>
      <c r="F137" s="4" t="n"/>
      <c r="G137" s="4" t="n"/>
      <c r="H137" s="6" t="n"/>
      <c r="I137" s="12">
        <f>L137-J137</f>
        <v/>
      </c>
      <c r="J137" s="12">
        <f>IF(L137=0,0,MIN(N(G137),L137))</f>
        <v/>
      </c>
      <c r="K137" s="13">
        <f>IF(AND(F137&lt;&gt;"",D137=""),"区分を選んでください",IF(AND(F137&lt;&gt;"",LEFT(D137,3)="対象外"),"対象外：0円で計上",IF(N(G137)&gt;L137,"補填額が支払額を超過：超過分は無視","")&amp;IF(AND(E137="○",D137&lt;&gt;"医薬品購入"),IF(N(G137)&gt;L137,"／","")&amp;"セルフメディは区分「医薬品購入」のみ","")&amp;IF(LEFT(D137,10)="通院交通費（タクシー",IF(IF(N(G137)&gt;L137,"補填額が支払額を超過：超過分は無視","")&amp;IF(AND(E137="○",D137&lt;&gt;"医薬品購入"),IF(N(G137)&gt;L137,"／","")&amp;"セルフメディは区分「医薬品購入」のみ","")="","","／")&amp;"タクシー代は公共交通機関が使えない場合を除き対象外（No.1122）","")))</f>
        <v/>
      </c>
      <c r="L137" s="12">
        <f>IF(OR(F137="",D137="",LEFT(D137,3)="対象外"),0,N(F137))</f>
        <v/>
      </c>
      <c r="M137">
        <f>IF(L137=0,"",B137&amp;"|"&amp;C137)</f>
        <v/>
      </c>
      <c r="N137">
        <f>IF(M137="","",IF(COUNTIF(M$8:M137,M137)=1,1,0))</f>
        <v/>
      </c>
      <c r="O137">
        <f>IF(N137=1,SUM(N$8:N137),"")</f>
        <v/>
      </c>
      <c r="P137">
        <f>IF(M137="","",INDEX(O$8:O$307,MATCH(M137,M$8:M$307,0)))</f>
        <v/>
      </c>
    </row>
    <row r="138">
      <c r="A138" s="2" t="n">
        <v>131</v>
      </c>
      <c r="B138" s="6" t="n"/>
      <c r="C138" s="6" t="n"/>
      <c r="D138" s="6" t="n"/>
      <c r="E138" s="6" t="n"/>
      <c r="F138" s="4" t="n"/>
      <c r="G138" s="4" t="n"/>
      <c r="H138" s="6" t="n"/>
      <c r="I138" s="12">
        <f>L138-J138</f>
        <v/>
      </c>
      <c r="J138" s="12">
        <f>IF(L138=0,0,MIN(N(G138),L138))</f>
        <v/>
      </c>
      <c r="K138" s="13">
        <f>IF(AND(F138&lt;&gt;"",D138=""),"区分を選んでください",IF(AND(F138&lt;&gt;"",LEFT(D138,3)="対象外"),"対象外：0円で計上",IF(N(G138)&gt;L138,"補填額が支払額を超過：超過分は無視","")&amp;IF(AND(E138="○",D138&lt;&gt;"医薬品購入"),IF(N(G138)&gt;L138,"／","")&amp;"セルフメディは区分「医薬品購入」のみ","")&amp;IF(LEFT(D138,10)="通院交通費（タクシー",IF(IF(N(G138)&gt;L138,"補填額が支払額を超過：超過分は無視","")&amp;IF(AND(E138="○",D138&lt;&gt;"医薬品購入"),IF(N(G138)&gt;L138,"／","")&amp;"セルフメディは区分「医薬品購入」のみ","")="","","／")&amp;"タクシー代は公共交通機関が使えない場合を除き対象外（No.1122）","")))</f>
        <v/>
      </c>
      <c r="L138" s="12">
        <f>IF(OR(F138="",D138="",LEFT(D138,3)="対象外"),0,N(F138))</f>
        <v/>
      </c>
      <c r="M138">
        <f>IF(L138=0,"",B138&amp;"|"&amp;C138)</f>
        <v/>
      </c>
      <c r="N138">
        <f>IF(M138="","",IF(COUNTIF(M$8:M138,M138)=1,1,0))</f>
        <v/>
      </c>
      <c r="O138">
        <f>IF(N138=1,SUM(N$8:N138),"")</f>
        <v/>
      </c>
      <c r="P138">
        <f>IF(M138="","",INDEX(O$8:O$307,MATCH(M138,M$8:M$307,0)))</f>
        <v/>
      </c>
    </row>
    <row r="139">
      <c r="A139" s="2" t="n">
        <v>132</v>
      </c>
      <c r="B139" s="6" t="n"/>
      <c r="C139" s="6" t="n"/>
      <c r="D139" s="6" t="n"/>
      <c r="E139" s="6" t="n"/>
      <c r="F139" s="4" t="n"/>
      <c r="G139" s="4" t="n"/>
      <c r="H139" s="6" t="n"/>
      <c r="I139" s="12">
        <f>L139-J139</f>
        <v/>
      </c>
      <c r="J139" s="12">
        <f>IF(L139=0,0,MIN(N(G139),L139))</f>
        <v/>
      </c>
      <c r="K139" s="13">
        <f>IF(AND(F139&lt;&gt;"",D139=""),"区分を選んでください",IF(AND(F139&lt;&gt;"",LEFT(D139,3)="対象外"),"対象外：0円で計上",IF(N(G139)&gt;L139,"補填額が支払額を超過：超過分は無視","")&amp;IF(AND(E139="○",D139&lt;&gt;"医薬品購入"),IF(N(G139)&gt;L139,"／","")&amp;"セルフメディは区分「医薬品購入」のみ","")&amp;IF(LEFT(D139,10)="通院交通費（タクシー",IF(IF(N(G139)&gt;L139,"補填額が支払額を超過：超過分は無視","")&amp;IF(AND(E139="○",D139&lt;&gt;"医薬品購入"),IF(N(G139)&gt;L139,"／","")&amp;"セルフメディは区分「医薬品購入」のみ","")="","","／")&amp;"タクシー代は公共交通機関が使えない場合を除き対象外（No.1122）","")))</f>
        <v/>
      </c>
      <c r="L139" s="12">
        <f>IF(OR(F139="",D139="",LEFT(D139,3)="対象外"),0,N(F139))</f>
        <v/>
      </c>
      <c r="M139">
        <f>IF(L139=0,"",B139&amp;"|"&amp;C139)</f>
        <v/>
      </c>
      <c r="N139">
        <f>IF(M139="","",IF(COUNTIF(M$8:M139,M139)=1,1,0))</f>
        <v/>
      </c>
      <c r="O139">
        <f>IF(N139=1,SUM(N$8:N139),"")</f>
        <v/>
      </c>
      <c r="P139">
        <f>IF(M139="","",INDEX(O$8:O$307,MATCH(M139,M$8:M$307,0)))</f>
        <v/>
      </c>
    </row>
    <row r="140">
      <c r="A140" s="2" t="n">
        <v>133</v>
      </c>
      <c r="B140" s="6" t="n"/>
      <c r="C140" s="6" t="n"/>
      <c r="D140" s="6" t="n"/>
      <c r="E140" s="6" t="n"/>
      <c r="F140" s="4" t="n"/>
      <c r="G140" s="4" t="n"/>
      <c r="H140" s="6" t="n"/>
      <c r="I140" s="12">
        <f>L140-J140</f>
        <v/>
      </c>
      <c r="J140" s="12">
        <f>IF(L140=0,0,MIN(N(G140),L140))</f>
        <v/>
      </c>
      <c r="K140" s="13">
        <f>IF(AND(F140&lt;&gt;"",D140=""),"区分を選んでください",IF(AND(F140&lt;&gt;"",LEFT(D140,3)="対象外"),"対象外：0円で計上",IF(N(G140)&gt;L140,"補填額が支払額を超過：超過分は無視","")&amp;IF(AND(E140="○",D140&lt;&gt;"医薬品購入"),IF(N(G140)&gt;L140,"／","")&amp;"セルフメディは区分「医薬品購入」のみ","")&amp;IF(LEFT(D140,10)="通院交通費（タクシー",IF(IF(N(G140)&gt;L140,"補填額が支払額を超過：超過分は無視","")&amp;IF(AND(E140="○",D140&lt;&gt;"医薬品購入"),IF(N(G140)&gt;L140,"／","")&amp;"セルフメディは区分「医薬品購入」のみ","")="","","／")&amp;"タクシー代は公共交通機関が使えない場合を除き対象外（No.1122）","")))</f>
        <v/>
      </c>
      <c r="L140" s="12">
        <f>IF(OR(F140="",D140="",LEFT(D140,3)="対象外"),0,N(F140))</f>
        <v/>
      </c>
      <c r="M140">
        <f>IF(L140=0,"",B140&amp;"|"&amp;C140)</f>
        <v/>
      </c>
      <c r="N140">
        <f>IF(M140="","",IF(COUNTIF(M$8:M140,M140)=1,1,0))</f>
        <v/>
      </c>
      <c r="O140">
        <f>IF(N140=1,SUM(N$8:N140),"")</f>
        <v/>
      </c>
      <c r="P140">
        <f>IF(M140="","",INDEX(O$8:O$307,MATCH(M140,M$8:M$307,0)))</f>
        <v/>
      </c>
    </row>
    <row r="141">
      <c r="A141" s="2" t="n">
        <v>134</v>
      </c>
      <c r="B141" s="6" t="n"/>
      <c r="C141" s="6" t="n"/>
      <c r="D141" s="6" t="n"/>
      <c r="E141" s="6" t="n"/>
      <c r="F141" s="4" t="n"/>
      <c r="G141" s="4" t="n"/>
      <c r="H141" s="6" t="n"/>
      <c r="I141" s="12">
        <f>L141-J141</f>
        <v/>
      </c>
      <c r="J141" s="12">
        <f>IF(L141=0,0,MIN(N(G141),L141))</f>
        <v/>
      </c>
      <c r="K141" s="13">
        <f>IF(AND(F141&lt;&gt;"",D141=""),"区分を選んでください",IF(AND(F141&lt;&gt;"",LEFT(D141,3)="対象外"),"対象外：0円で計上",IF(N(G141)&gt;L141,"補填額が支払額を超過：超過分は無視","")&amp;IF(AND(E141="○",D141&lt;&gt;"医薬品購入"),IF(N(G141)&gt;L141,"／","")&amp;"セルフメディは区分「医薬品購入」のみ","")&amp;IF(LEFT(D141,10)="通院交通費（タクシー",IF(IF(N(G141)&gt;L141,"補填額が支払額を超過：超過分は無視","")&amp;IF(AND(E141="○",D141&lt;&gt;"医薬品購入"),IF(N(G141)&gt;L141,"／","")&amp;"セルフメディは区分「医薬品購入」のみ","")="","","／")&amp;"タクシー代は公共交通機関が使えない場合を除き対象外（No.1122）","")))</f>
        <v/>
      </c>
      <c r="L141" s="12">
        <f>IF(OR(F141="",D141="",LEFT(D141,3)="対象外"),0,N(F141))</f>
        <v/>
      </c>
      <c r="M141">
        <f>IF(L141=0,"",B141&amp;"|"&amp;C141)</f>
        <v/>
      </c>
      <c r="N141">
        <f>IF(M141="","",IF(COUNTIF(M$8:M141,M141)=1,1,0))</f>
        <v/>
      </c>
      <c r="O141">
        <f>IF(N141=1,SUM(N$8:N141),"")</f>
        <v/>
      </c>
      <c r="P141">
        <f>IF(M141="","",INDEX(O$8:O$307,MATCH(M141,M$8:M$307,0)))</f>
        <v/>
      </c>
    </row>
    <row r="142">
      <c r="A142" s="2" t="n">
        <v>135</v>
      </c>
      <c r="B142" s="6" t="n"/>
      <c r="C142" s="6" t="n"/>
      <c r="D142" s="6" t="n"/>
      <c r="E142" s="6" t="n"/>
      <c r="F142" s="4" t="n"/>
      <c r="G142" s="4" t="n"/>
      <c r="H142" s="6" t="n"/>
      <c r="I142" s="12">
        <f>L142-J142</f>
        <v/>
      </c>
      <c r="J142" s="12">
        <f>IF(L142=0,0,MIN(N(G142),L142))</f>
        <v/>
      </c>
      <c r="K142" s="13">
        <f>IF(AND(F142&lt;&gt;"",D142=""),"区分を選んでください",IF(AND(F142&lt;&gt;"",LEFT(D142,3)="対象外"),"対象外：0円で計上",IF(N(G142)&gt;L142,"補填額が支払額を超過：超過分は無視","")&amp;IF(AND(E142="○",D142&lt;&gt;"医薬品購入"),IF(N(G142)&gt;L142,"／","")&amp;"セルフメディは区分「医薬品購入」のみ","")&amp;IF(LEFT(D142,10)="通院交通費（タクシー",IF(IF(N(G142)&gt;L142,"補填額が支払額を超過：超過分は無視","")&amp;IF(AND(E142="○",D142&lt;&gt;"医薬品購入"),IF(N(G142)&gt;L142,"／","")&amp;"セルフメディは区分「医薬品購入」のみ","")="","","／")&amp;"タクシー代は公共交通機関が使えない場合を除き対象外（No.1122）","")))</f>
        <v/>
      </c>
      <c r="L142" s="12">
        <f>IF(OR(F142="",D142="",LEFT(D142,3)="対象外"),0,N(F142))</f>
        <v/>
      </c>
      <c r="M142">
        <f>IF(L142=0,"",B142&amp;"|"&amp;C142)</f>
        <v/>
      </c>
      <c r="N142">
        <f>IF(M142="","",IF(COUNTIF(M$8:M142,M142)=1,1,0))</f>
        <v/>
      </c>
      <c r="O142">
        <f>IF(N142=1,SUM(N$8:N142),"")</f>
        <v/>
      </c>
      <c r="P142">
        <f>IF(M142="","",INDEX(O$8:O$307,MATCH(M142,M$8:M$307,0)))</f>
        <v/>
      </c>
    </row>
    <row r="143">
      <c r="A143" s="2" t="n">
        <v>136</v>
      </c>
      <c r="B143" s="6" t="n"/>
      <c r="C143" s="6" t="n"/>
      <c r="D143" s="6" t="n"/>
      <c r="E143" s="6" t="n"/>
      <c r="F143" s="4" t="n"/>
      <c r="G143" s="4" t="n"/>
      <c r="H143" s="6" t="n"/>
      <c r="I143" s="12">
        <f>L143-J143</f>
        <v/>
      </c>
      <c r="J143" s="12">
        <f>IF(L143=0,0,MIN(N(G143),L143))</f>
        <v/>
      </c>
      <c r="K143" s="13">
        <f>IF(AND(F143&lt;&gt;"",D143=""),"区分を選んでください",IF(AND(F143&lt;&gt;"",LEFT(D143,3)="対象外"),"対象外：0円で計上",IF(N(G143)&gt;L143,"補填額が支払額を超過：超過分は無視","")&amp;IF(AND(E143="○",D143&lt;&gt;"医薬品購入"),IF(N(G143)&gt;L143,"／","")&amp;"セルフメディは区分「医薬品購入」のみ","")&amp;IF(LEFT(D143,10)="通院交通費（タクシー",IF(IF(N(G143)&gt;L143,"補填額が支払額を超過：超過分は無視","")&amp;IF(AND(E143="○",D143&lt;&gt;"医薬品購入"),IF(N(G143)&gt;L143,"／","")&amp;"セルフメディは区分「医薬品購入」のみ","")="","","／")&amp;"タクシー代は公共交通機関が使えない場合を除き対象外（No.1122）","")))</f>
        <v/>
      </c>
      <c r="L143" s="12">
        <f>IF(OR(F143="",D143="",LEFT(D143,3)="対象外"),0,N(F143))</f>
        <v/>
      </c>
      <c r="M143">
        <f>IF(L143=0,"",B143&amp;"|"&amp;C143)</f>
        <v/>
      </c>
      <c r="N143">
        <f>IF(M143="","",IF(COUNTIF(M$8:M143,M143)=1,1,0))</f>
        <v/>
      </c>
      <c r="O143">
        <f>IF(N143=1,SUM(N$8:N143),"")</f>
        <v/>
      </c>
      <c r="P143">
        <f>IF(M143="","",INDEX(O$8:O$307,MATCH(M143,M$8:M$307,0)))</f>
        <v/>
      </c>
    </row>
    <row r="144">
      <c r="A144" s="2" t="n">
        <v>137</v>
      </c>
      <c r="B144" s="6" t="n"/>
      <c r="C144" s="6" t="n"/>
      <c r="D144" s="6" t="n"/>
      <c r="E144" s="6" t="n"/>
      <c r="F144" s="4" t="n"/>
      <c r="G144" s="4" t="n"/>
      <c r="H144" s="6" t="n"/>
      <c r="I144" s="12">
        <f>L144-J144</f>
        <v/>
      </c>
      <c r="J144" s="12">
        <f>IF(L144=0,0,MIN(N(G144),L144))</f>
        <v/>
      </c>
      <c r="K144" s="13">
        <f>IF(AND(F144&lt;&gt;"",D144=""),"区分を選んでください",IF(AND(F144&lt;&gt;"",LEFT(D144,3)="対象外"),"対象外：0円で計上",IF(N(G144)&gt;L144,"補填額が支払額を超過：超過分は無視","")&amp;IF(AND(E144="○",D144&lt;&gt;"医薬品購入"),IF(N(G144)&gt;L144,"／","")&amp;"セルフメディは区分「医薬品購入」のみ","")&amp;IF(LEFT(D144,10)="通院交通費（タクシー",IF(IF(N(G144)&gt;L144,"補填額が支払額を超過：超過分は無視","")&amp;IF(AND(E144="○",D144&lt;&gt;"医薬品購入"),IF(N(G144)&gt;L144,"／","")&amp;"セルフメディは区分「医薬品購入」のみ","")="","","／")&amp;"タクシー代は公共交通機関が使えない場合を除き対象外（No.1122）","")))</f>
        <v/>
      </c>
      <c r="L144" s="12">
        <f>IF(OR(F144="",D144="",LEFT(D144,3)="対象外"),0,N(F144))</f>
        <v/>
      </c>
      <c r="M144">
        <f>IF(L144=0,"",B144&amp;"|"&amp;C144)</f>
        <v/>
      </c>
      <c r="N144">
        <f>IF(M144="","",IF(COUNTIF(M$8:M144,M144)=1,1,0))</f>
        <v/>
      </c>
      <c r="O144">
        <f>IF(N144=1,SUM(N$8:N144),"")</f>
        <v/>
      </c>
      <c r="P144">
        <f>IF(M144="","",INDEX(O$8:O$307,MATCH(M144,M$8:M$307,0)))</f>
        <v/>
      </c>
    </row>
    <row r="145">
      <c r="A145" s="2" t="n">
        <v>138</v>
      </c>
      <c r="B145" s="6" t="n"/>
      <c r="C145" s="6" t="n"/>
      <c r="D145" s="6" t="n"/>
      <c r="E145" s="6" t="n"/>
      <c r="F145" s="4" t="n"/>
      <c r="G145" s="4" t="n"/>
      <c r="H145" s="6" t="n"/>
      <c r="I145" s="12">
        <f>L145-J145</f>
        <v/>
      </c>
      <c r="J145" s="12">
        <f>IF(L145=0,0,MIN(N(G145),L145))</f>
        <v/>
      </c>
      <c r="K145" s="13">
        <f>IF(AND(F145&lt;&gt;"",D145=""),"区分を選んでください",IF(AND(F145&lt;&gt;"",LEFT(D145,3)="対象外"),"対象外：0円で計上",IF(N(G145)&gt;L145,"補填額が支払額を超過：超過分は無視","")&amp;IF(AND(E145="○",D145&lt;&gt;"医薬品購入"),IF(N(G145)&gt;L145,"／","")&amp;"セルフメディは区分「医薬品購入」のみ","")&amp;IF(LEFT(D145,10)="通院交通費（タクシー",IF(IF(N(G145)&gt;L145,"補填額が支払額を超過：超過分は無視","")&amp;IF(AND(E145="○",D145&lt;&gt;"医薬品購入"),IF(N(G145)&gt;L145,"／","")&amp;"セルフメディは区分「医薬品購入」のみ","")="","","／")&amp;"タクシー代は公共交通機関が使えない場合を除き対象外（No.1122）","")))</f>
        <v/>
      </c>
      <c r="L145" s="12">
        <f>IF(OR(F145="",D145="",LEFT(D145,3)="対象外"),0,N(F145))</f>
        <v/>
      </c>
      <c r="M145">
        <f>IF(L145=0,"",B145&amp;"|"&amp;C145)</f>
        <v/>
      </c>
      <c r="N145">
        <f>IF(M145="","",IF(COUNTIF(M$8:M145,M145)=1,1,0))</f>
        <v/>
      </c>
      <c r="O145">
        <f>IF(N145=1,SUM(N$8:N145),"")</f>
        <v/>
      </c>
      <c r="P145">
        <f>IF(M145="","",INDEX(O$8:O$307,MATCH(M145,M$8:M$307,0)))</f>
        <v/>
      </c>
    </row>
    <row r="146">
      <c r="A146" s="2" t="n">
        <v>139</v>
      </c>
      <c r="B146" s="6" t="n"/>
      <c r="C146" s="6" t="n"/>
      <c r="D146" s="6" t="n"/>
      <c r="E146" s="6" t="n"/>
      <c r="F146" s="4" t="n"/>
      <c r="G146" s="4" t="n"/>
      <c r="H146" s="6" t="n"/>
      <c r="I146" s="12">
        <f>L146-J146</f>
        <v/>
      </c>
      <c r="J146" s="12">
        <f>IF(L146=0,0,MIN(N(G146),L146))</f>
        <v/>
      </c>
      <c r="K146" s="13">
        <f>IF(AND(F146&lt;&gt;"",D146=""),"区分を選んでください",IF(AND(F146&lt;&gt;"",LEFT(D146,3)="対象外"),"対象外：0円で計上",IF(N(G146)&gt;L146,"補填額が支払額を超過：超過分は無視","")&amp;IF(AND(E146="○",D146&lt;&gt;"医薬品購入"),IF(N(G146)&gt;L146,"／","")&amp;"セルフメディは区分「医薬品購入」のみ","")&amp;IF(LEFT(D146,10)="通院交通費（タクシー",IF(IF(N(G146)&gt;L146,"補填額が支払額を超過：超過分は無視","")&amp;IF(AND(E146="○",D146&lt;&gt;"医薬品購入"),IF(N(G146)&gt;L146,"／","")&amp;"セルフメディは区分「医薬品購入」のみ","")="","","／")&amp;"タクシー代は公共交通機関が使えない場合を除き対象外（No.1122）","")))</f>
        <v/>
      </c>
      <c r="L146" s="12">
        <f>IF(OR(F146="",D146="",LEFT(D146,3)="対象外"),0,N(F146))</f>
        <v/>
      </c>
      <c r="M146">
        <f>IF(L146=0,"",B146&amp;"|"&amp;C146)</f>
        <v/>
      </c>
      <c r="N146">
        <f>IF(M146="","",IF(COUNTIF(M$8:M146,M146)=1,1,0))</f>
        <v/>
      </c>
      <c r="O146">
        <f>IF(N146=1,SUM(N$8:N146),"")</f>
        <v/>
      </c>
      <c r="P146">
        <f>IF(M146="","",INDEX(O$8:O$307,MATCH(M146,M$8:M$307,0)))</f>
        <v/>
      </c>
    </row>
    <row r="147">
      <c r="A147" s="2" t="n">
        <v>140</v>
      </c>
      <c r="B147" s="6" t="n"/>
      <c r="C147" s="6" t="n"/>
      <c r="D147" s="6" t="n"/>
      <c r="E147" s="6" t="n"/>
      <c r="F147" s="4" t="n"/>
      <c r="G147" s="4" t="n"/>
      <c r="H147" s="6" t="n"/>
      <c r="I147" s="12">
        <f>L147-J147</f>
        <v/>
      </c>
      <c r="J147" s="12">
        <f>IF(L147=0,0,MIN(N(G147),L147))</f>
        <v/>
      </c>
      <c r="K147" s="13">
        <f>IF(AND(F147&lt;&gt;"",D147=""),"区分を選んでください",IF(AND(F147&lt;&gt;"",LEFT(D147,3)="対象外"),"対象外：0円で計上",IF(N(G147)&gt;L147,"補填額が支払額を超過：超過分は無視","")&amp;IF(AND(E147="○",D147&lt;&gt;"医薬品購入"),IF(N(G147)&gt;L147,"／","")&amp;"セルフメディは区分「医薬品購入」のみ","")&amp;IF(LEFT(D147,10)="通院交通費（タクシー",IF(IF(N(G147)&gt;L147,"補填額が支払額を超過：超過分は無視","")&amp;IF(AND(E147="○",D147&lt;&gt;"医薬品購入"),IF(N(G147)&gt;L147,"／","")&amp;"セルフメディは区分「医薬品購入」のみ","")="","","／")&amp;"タクシー代は公共交通機関が使えない場合を除き対象外（No.1122）","")))</f>
        <v/>
      </c>
      <c r="L147" s="12">
        <f>IF(OR(F147="",D147="",LEFT(D147,3)="対象外"),0,N(F147))</f>
        <v/>
      </c>
      <c r="M147">
        <f>IF(L147=0,"",B147&amp;"|"&amp;C147)</f>
        <v/>
      </c>
      <c r="N147">
        <f>IF(M147="","",IF(COUNTIF(M$8:M147,M147)=1,1,0))</f>
        <v/>
      </c>
      <c r="O147">
        <f>IF(N147=1,SUM(N$8:N147),"")</f>
        <v/>
      </c>
      <c r="P147">
        <f>IF(M147="","",INDEX(O$8:O$307,MATCH(M147,M$8:M$307,0)))</f>
        <v/>
      </c>
    </row>
    <row r="148">
      <c r="A148" s="2" t="n">
        <v>141</v>
      </c>
      <c r="B148" s="6" t="n"/>
      <c r="C148" s="6" t="n"/>
      <c r="D148" s="6" t="n"/>
      <c r="E148" s="6" t="n"/>
      <c r="F148" s="4" t="n"/>
      <c r="G148" s="4" t="n"/>
      <c r="H148" s="6" t="n"/>
      <c r="I148" s="12">
        <f>L148-J148</f>
        <v/>
      </c>
      <c r="J148" s="12">
        <f>IF(L148=0,0,MIN(N(G148),L148))</f>
        <v/>
      </c>
      <c r="K148" s="13">
        <f>IF(AND(F148&lt;&gt;"",D148=""),"区分を選んでください",IF(AND(F148&lt;&gt;"",LEFT(D148,3)="対象外"),"対象外：0円で計上",IF(N(G148)&gt;L148,"補填額が支払額を超過：超過分は無視","")&amp;IF(AND(E148="○",D148&lt;&gt;"医薬品購入"),IF(N(G148)&gt;L148,"／","")&amp;"セルフメディは区分「医薬品購入」のみ","")&amp;IF(LEFT(D148,10)="通院交通費（タクシー",IF(IF(N(G148)&gt;L148,"補填額が支払額を超過：超過分は無視","")&amp;IF(AND(E148="○",D148&lt;&gt;"医薬品購入"),IF(N(G148)&gt;L148,"／","")&amp;"セルフメディは区分「医薬品購入」のみ","")="","","／")&amp;"タクシー代は公共交通機関が使えない場合を除き対象外（No.1122）","")))</f>
        <v/>
      </c>
      <c r="L148" s="12">
        <f>IF(OR(F148="",D148="",LEFT(D148,3)="対象外"),0,N(F148))</f>
        <v/>
      </c>
      <c r="M148">
        <f>IF(L148=0,"",B148&amp;"|"&amp;C148)</f>
        <v/>
      </c>
      <c r="N148">
        <f>IF(M148="","",IF(COUNTIF(M$8:M148,M148)=1,1,0))</f>
        <v/>
      </c>
      <c r="O148">
        <f>IF(N148=1,SUM(N$8:N148),"")</f>
        <v/>
      </c>
      <c r="P148">
        <f>IF(M148="","",INDEX(O$8:O$307,MATCH(M148,M$8:M$307,0)))</f>
        <v/>
      </c>
    </row>
    <row r="149">
      <c r="A149" s="2" t="n">
        <v>142</v>
      </c>
      <c r="B149" s="6" t="n"/>
      <c r="C149" s="6" t="n"/>
      <c r="D149" s="6" t="n"/>
      <c r="E149" s="6" t="n"/>
      <c r="F149" s="4" t="n"/>
      <c r="G149" s="4" t="n"/>
      <c r="H149" s="6" t="n"/>
      <c r="I149" s="12">
        <f>L149-J149</f>
        <v/>
      </c>
      <c r="J149" s="12">
        <f>IF(L149=0,0,MIN(N(G149),L149))</f>
        <v/>
      </c>
      <c r="K149" s="13">
        <f>IF(AND(F149&lt;&gt;"",D149=""),"区分を選んでください",IF(AND(F149&lt;&gt;"",LEFT(D149,3)="対象外"),"対象外：0円で計上",IF(N(G149)&gt;L149,"補填額が支払額を超過：超過分は無視","")&amp;IF(AND(E149="○",D149&lt;&gt;"医薬品購入"),IF(N(G149)&gt;L149,"／","")&amp;"セルフメディは区分「医薬品購入」のみ","")&amp;IF(LEFT(D149,10)="通院交通費（タクシー",IF(IF(N(G149)&gt;L149,"補填額が支払額を超過：超過分は無視","")&amp;IF(AND(E149="○",D149&lt;&gt;"医薬品購入"),IF(N(G149)&gt;L149,"／","")&amp;"セルフメディは区分「医薬品購入」のみ","")="","","／")&amp;"タクシー代は公共交通機関が使えない場合を除き対象外（No.1122）","")))</f>
        <v/>
      </c>
      <c r="L149" s="12">
        <f>IF(OR(F149="",D149="",LEFT(D149,3)="対象外"),0,N(F149))</f>
        <v/>
      </c>
      <c r="M149">
        <f>IF(L149=0,"",B149&amp;"|"&amp;C149)</f>
        <v/>
      </c>
      <c r="N149">
        <f>IF(M149="","",IF(COUNTIF(M$8:M149,M149)=1,1,0))</f>
        <v/>
      </c>
      <c r="O149">
        <f>IF(N149=1,SUM(N$8:N149),"")</f>
        <v/>
      </c>
      <c r="P149">
        <f>IF(M149="","",INDEX(O$8:O$307,MATCH(M149,M$8:M$307,0)))</f>
        <v/>
      </c>
    </row>
    <row r="150">
      <c r="A150" s="2" t="n">
        <v>143</v>
      </c>
      <c r="B150" s="6" t="n"/>
      <c r="C150" s="6" t="n"/>
      <c r="D150" s="6" t="n"/>
      <c r="E150" s="6" t="n"/>
      <c r="F150" s="4" t="n"/>
      <c r="G150" s="4" t="n"/>
      <c r="H150" s="6" t="n"/>
      <c r="I150" s="12">
        <f>L150-J150</f>
        <v/>
      </c>
      <c r="J150" s="12">
        <f>IF(L150=0,0,MIN(N(G150),L150))</f>
        <v/>
      </c>
      <c r="K150" s="13">
        <f>IF(AND(F150&lt;&gt;"",D150=""),"区分を選んでください",IF(AND(F150&lt;&gt;"",LEFT(D150,3)="対象外"),"対象外：0円で計上",IF(N(G150)&gt;L150,"補填額が支払額を超過：超過分は無視","")&amp;IF(AND(E150="○",D150&lt;&gt;"医薬品購入"),IF(N(G150)&gt;L150,"／","")&amp;"セルフメディは区分「医薬品購入」のみ","")&amp;IF(LEFT(D150,10)="通院交通費（タクシー",IF(IF(N(G150)&gt;L150,"補填額が支払額を超過：超過分は無視","")&amp;IF(AND(E150="○",D150&lt;&gt;"医薬品購入"),IF(N(G150)&gt;L150,"／","")&amp;"セルフメディは区分「医薬品購入」のみ","")="","","／")&amp;"タクシー代は公共交通機関が使えない場合を除き対象外（No.1122）","")))</f>
        <v/>
      </c>
      <c r="L150" s="12">
        <f>IF(OR(F150="",D150="",LEFT(D150,3)="対象外"),0,N(F150))</f>
        <v/>
      </c>
      <c r="M150">
        <f>IF(L150=0,"",B150&amp;"|"&amp;C150)</f>
        <v/>
      </c>
      <c r="N150">
        <f>IF(M150="","",IF(COUNTIF(M$8:M150,M150)=1,1,0))</f>
        <v/>
      </c>
      <c r="O150">
        <f>IF(N150=1,SUM(N$8:N150),"")</f>
        <v/>
      </c>
      <c r="P150">
        <f>IF(M150="","",INDEX(O$8:O$307,MATCH(M150,M$8:M$307,0)))</f>
        <v/>
      </c>
    </row>
    <row r="151">
      <c r="A151" s="2" t="n">
        <v>144</v>
      </c>
      <c r="B151" s="6" t="n"/>
      <c r="C151" s="6" t="n"/>
      <c r="D151" s="6" t="n"/>
      <c r="E151" s="6" t="n"/>
      <c r="F151" s="4" t="n"/>
      <c r="G151" s="4" t="n"/>
      <c r="H151" s="6" t="n"/>
      <c r="I151" s="12">
        <f>L151-J151</f>
        <v/>
      </c>
      <c r="J151" s="12">
        <f>IF(L151=0,0,MIN(N(G151),L151))</f>
        <v/>
      </c>
      <c r="K151" s="13">
        <f>IF(AND(F151&lt;&gt;"",D151=""),"区分を選んでください",IF(AND(F151&lt;&gt;"",LEFT(D151,3)="対象外"),"対象外：0円で計上",IF(N(G151)&gt;L151,"補填額が支払額を超過：超過分は無視","")&amp;IF(AND(E151="○",D151&lt;&gt;"医薬品購入"),IF(N(G151)&gt;L151,"／","")&amp;"セルフメディは区分「医薬品購入」のみ","")&amp;IF(LEFT(D151,10)="通院交通費（タクシー",IF(IF(N(G151)&gt;L151,"補填額が支払額を超過：超過分は無視","")&amp;IF(AND(E151="○",D151&lt;&gt;"医薬品購入"),IF(N(G151)&gt;L151,"／","")&amp;"セルフメディは区分「医薬品購入」のみ","")="","","／")&amp;"タクシー代は公共交通機関が使えない場合を除き対象外（No.1122）","")))</f>
        <v/>
      </c>
      <c r="L151" s="12">
        <f>IF(OR(F151="",D151="",LEFT(D151,3)="対象外"),0,N(F151))</f>
        <v/>
      </c>
      <c r="M151">
        <f>IF(L151=0,"",B151&amp;"|"&amp;C151)</f>
        <v/>
      </c>
      <c r="N151">
        <f>IF(M151="","",IF(COUNTIF(M$8:M151,M151)=1,1,0))</f>
        <v/>
      </c>
      <c r="O151">
        <f>IF(N151=1,SUM(N$8:N151),"")</f>
        <v/>
      </c>
      <c r="P151">
        <f>IF(M151="","",INDEX(O$8:O$307,MATCH(M151,M$8:M$307,0)))</f>
        <v/>
      </c>
    </row>
    <row r="152">
      <c r="A152" s="2" t="n">
        <v>145</v>
      </c>
      <c r="B152" s="6" t="n"/>
      <c r="C152" s="6" t="n"/>
      <c r="D152" s="6" t="n"/>
      <c r="E152" s="6" t="n"/>
      <c r="F152" s="4" t="n"/>
      <c r="G152" s="4" t="n"/>
      <c r="H152" s="6" t="n"/>
      <c r="I152" s="12">
        <f>L152-J152</f>
        <v/>
      </c>
      <c r="J152" s="12">
        <f>IF(L152=0,0,MIN(N(G152),L152))</f>
        <v/>
      </c>
      <c r="K152" s="13">
        <f>IF(AND(F152&lt;&gt;"",D152=""),"区分を選んでください",IF(AND(F152&lt;&gt;"",LEFT(D152,3)="対象外"),"対象外：0円で計上",IF(N(G152)&gt;L152,"補填額が支払額を超過：超過分は無視","")&amp;IF(AND(E152="○",D152&lt;&gt;"医薬品購入"),IF(N(G152)&gt;L152,"／","")&amp;"セルフメディは区分「医薬品購入」のみ","")&amp;IF(LEFT(D152,10)="通院交通費（タクシー",IF(IF(N(G152)&gt;L152,"補填額が支払額を超過：超過分は無視","")&amp;IF(AND(E152="○",D152&lt;&gt;"医薬品購入"),IF(N(G152)&gt;L152,"／","")&amp;"セルフメディは区分「医薬品購入」のみ","")="","","／")&amp;"タクシー代は公共交通機関が使えない場合を除き対象外（No.1122）","")))</f>
        <v/>
      </c>
      <c r="L152" s="12">
        <f>IF(OR(F152="",D152="",LEFT(D152,3)="対象外"),0,N(F152))</f>
        <v/>
      </c>
      <c r="M152">
        <f>IF(L152=0,"",B152&amp;"|"&amp;C152)</f>
        <v/>
      </c>
      <c r="N152">
        <f>IF(M152="","",IF(COUNTIF(M$8:M152,M152)=1,1,0))</f>
        <v/>
      </c>
      <c r="O152">
        <f>IF(N152=1,SUM(N$8:N152),"")</f>
        <v/>
      </c>
      <c r="P152">
        <f>IF(M152="","",INDEX(O$8:O$307,MATCH(M152,M$8:M$307,0)))</f>
        <v/>
      </c>
    </row>
    <row r="153">
      <c r="A153" s="2" t="n">
        <v>146</v>
      </c>
      <c r="B153" s="6" t="n"/>
      <c r="C153" s="6" t="n"/>
      <c r="D153" s="6" t="n"/>
      <c r="E153" s="6" t="n"/>
      <c r="F153" s="4" t="n"/>
      <c r="G153" s="4" t="n"/>
      <c r="H153" s="6" t="n"/>
      <c r="I153" s="12">
        <f>L153-J153</f>
        <v/>
      </c>
      <c r="J153" s="12">
        <f>IF(L153=0,0,MIN(N(G153),L153))</f>
        <v/>
      </c>
      <c r="K153" s="13">
        <f>IF(AND(F153&lt;&gt;"",D153=""),"区分を選んでください",IF(AND(F153&lt;&gt;"",LEFT(D153,3)="対象外"),"対象外：0円で計上",IF(N(G153)&gt;L153,"補填額が支払額を超過：超過分は無視","")&amp;IF(AND(E153="○",D153&lt;&gt;"医薬品購入"),IF(N(G153)&gt;L153,"／","")&amp;"セルフメディは区分「医薬品購入」のみ","")&amp;IF(LEFT(D153,10)="通院交通費（タクシー",IF(IF(N(G153)&gt;L153,"補填額が支払額を超過：超過分は無視","")&amp;IF(AND(E153="○",D153&lt;&gt;"医薬品購入"),IF(N(G153)&gt;L153,"／","")&amp;"セルフメディは区分「医薬品購入」のみ","")="","","／")&amp;"タクシー代は公共交通機関が使えない場合を除き対象外（No.1122）","")))</f>
        <v/>
      </c>
      <c r="L153" s="12">
        <f>IF(OR(F153="",D153="",LEFT(D153,3)="対象外"),0,N(F153))</f>
        <v/>
      </c>
      <c r="M153">
        <f>IF(L153=0,"",B153&amp;"|"&amp;C153)</f>
        <v/>
      </c>
      <c r="N153">
        <f>IF(M153="","",IF(COUNTIF(M$8:M153,M153)=1,1,0))</f>
        <v/>
      </c>
      <c r="O153">
        <f>IF(N153=1,SUM(N$8:N153),"")</f>
        <v/>
      </c>
      <c r="P153">
        <f>IF(M153="","",INDEX(O$8:O$307,MATCH(M153,M$8:M$307,0)))</f>
        <v/>
      </c>
    </row>
    <row r="154">
      <c r="A154" s="2" t="n">
        <v>147</v>
      </c>
      <c r="B154" s="6" t="n"/>
      <c r="C154" s="6" t="n"/>
      <c r="D154" s="6" t="n"/>
      <c r="E154" s="6" t="n"/>
      <c r="F154" s="4" t="n"/>
      <c r="G154" s="4" t="n"/>
      <c r="H154" s="6" t="n"/>
      <c r="I154" s="12">
        <f>L154-J154</f>
        <v/>
      </c>
      <c r="J154" s="12">
        <f>IF(L154=0,0,MIN(N(G154),L154))</f>
        <v/>
      </c>
      <c r="K154" s="13">
        <f>IF(AND(F154&lt;&gt;"",D154=""),"区分を選んでください",IF(AND(F154&lt;&gt;"",LEFT(D154,3)="対象外"),"対象外：0円で計上",IF(N(G154)&gt;L154,"補填額が支払額を超過：超過分は無視","")&amp;IF(AND(E154="○",D154&lt;&gt;"医薬品購入"),IF(N(G154)&gt;L154,"／","")&amp;"セルフメディは区分「医薬品購入」のみ","")&amp;IF(LEFT(D154,10)="通院交通費（タクシー",IF(IF(N(G154)&gt;L154,"補填額が支払額を超過：超過分は無視","")&amp;IF(AND(E154="○",D154&lt;&gt;"医薬品購入"),IF(N(G154)&gt;L154,"／","")&amp;"セルフメディは区分「医薬品購入」のみ","")="","","／")&amp;"タクシー代は公共交通機関が使えない場合を除き対象外（No.1122）","")))</f>
        <v/>
      </c>
      <c r="L154" s="12">
        <f>IF(OR(F154="",D154="",LEFT(D154,3)="対象外"),0,N(F154))</f>
        <v/>
      </c>
      <c r="M154">
        <f>IF(L154=0,"",B154&amp;"|"&amp;C154)</f>
        <v/>
      </c>
      <c r="N154">
        <f>IF(M154="","",IF(COUNTIF(M$8:M154,M154)=1,1,0))</f>
        <v/>
      </c>
      <c r="O154">
        <f>IF(N154=1,SUM(N$8:N154),"")</f>
        <v/>
      </c>
      <c r="P154">
        <f>IF(M154="","",INDEX(O$8:O$307,MATCH(M154,M$8:M$307,0)))</f>
        <v/>
      </c>
    </row>
    <row r="155">
      <c r="A155" s="2" t="n">
        <v>148</v>
      </c>
      <c r="B155" s="6" t="n"/>
      <c r="C155" s="6" t="n"/>
      <c r="D155" s="6" t="n"/>
      <c r="E155" s="6" t="n"/>
      <c r="F155" s="4" t="n"/>
      <c r="G155" s="4" t="n"/>
      <c r="H155" s="6" t="n"/>
      <c r="I155" s="12">
        <f>L155-J155</f>
        <v/>
      </c>
      <c r="J155" s="12">
        <f>IF(L155=0,0,MIN(N(G155),L155))</f>
        <v/>
      </c>
      <c r="K155" s="13">
        <f>IF(AND(F155&lt;&gt;"",D155=""),"区分を選んでください",IF(AND(F155&lt;&gt;"",LEFT(D155,3)="対象外"),"対象外：0円で計上",IF(N(G155)&gt;L155,"補填額が支払額を超過：超過分は無視","")&amp;IF(AND(E155="○",D155&lt;&gt;"医薬品購入"),IF(N(G155)&gt;L155,"／","")&amp;"セルフメディは区分「医薬品購入」のみ","")&amp;IF(LEFT(D155,10)="通院交通費（タクシー",IF(IF(N(G155)&gt;L155,"補填額が支払額を超過：超過分は無視","")&amp;IF(AND(E155="○",D155&lt;&gt;"医薬品購入"),IF(N(G155)&gt;L155,"／","")&amp;"セルフメディは区分「医薬品購入」のみ","")="","","／")&amp;"タクシー代は公共交通機関が使えない場合を除き対象外（No.1122）","")))</f>
        <v/>
      </c>
      <c r="L155" s="12">
        <f>IF(OR(F155="",D155="",LEFT(D155,3)="対象外"),0,N(F155))</f>
        <v/>
      </c>
      <c r="M155">
        <f>IF(L155=0,"",B155&amp;"|"&amp;C155)</f>
        <v/>
      </c>
      <c r="N155">
        <f>IF(M155="","",IF(COUNTIF(M$8:M155,M155)=1,1,0))</f>
        <v/>
      </c>
      <c r="O155">
        <f>IF(N155=1,SUM(N$8:N155),"")</f>
        <v/>
      </c>
      <c r="P155">
        <f>IF(M155="","",INDEX(O$8:O$307,MATCH(M155,M$8:M$307,0)))</f>
        <v/>
      </c>
    </row>
    <row r="156">
      <c r="A156" s="2" t="n">
        <v>149</v>
      </c>
      <c r="B156" s="6" t="n"/>
      <c r="C156" s="6" t="n"/>
      <c r="D156" s="6" t="n"/>
      <c r="E156" s="6" t="n"/>
      <c r="F156" s="4" t="n"/>
      <c r="G156" s="4" t="n"/>
      <c r="H156" s="6" t="n"/>
      <c r="I156" s="12">
        <f>L156-J156</f>
        <v/>
      </c>
      <c r="J156" s="12">
        <f>IF(L156=0,0,MIN(N(G156),L156))</f>
        <v/>
      </c>
      <c r="K156" s="13">
        <f>IF(AND(F156&lt;&gt;"",D156=""),"区分を選んでください",IF(AND(F156&lt;&gt;"",LEFT(D156,3)="対象外"),"対象外：0円で計上",IF(N(G156)&gt;L156,"補填額が支払額を超過：超過分は無視","")&amp;IF(AND(E156="○",D156&lt;&gt;"医薬品購入"),IF(N(G156)&gt;L156,"／","")&amp;"セルフメディは区分「医薬品購入」のみ","")&amp;IF(LEFT(D156,10)="通院交通費（タクシー",IF(IF(N(G156)&gt;L156,"補填額が支払額を超過：超過分は無視","")&amp;IF(AND(E156="○",D156&lt;&gt;"医薬品購入"),IF(N(G156)&gt;L156,"／","")&amp;"セルフメディは区分「医薬品購入」のみ","")="","","／")&amp;"タクシー代は公共交通機関が使えない場合を除き対象外（No.1122）","")))</f>
        <v/>
      </c>
      <c r="L156" s="12">
        <f>IF(OR(F156="",D156="",LEFT(D156,3)="対象外"),0,N(F156))</f>
        <v/>
      </c>
      <c r="M156">
        <f>IF(L156=0,"",B156&amp;"|"&amp;C156)</f>
        <v/>
      </c>
      <c r="N156">
        <f>IF(M156="","",IF(COUNTIF(M$8:M156,M156)=1,1,0))</f>
        <v/>
      </c>
      <c r="O156">
        <f>IF(N156=1,SUM(N$8:N156),"")</f>
        <v/>
      </c>
      <c r="P156">
        <f>IF(M156="","",INDEX(O$8:O$307,MATCH(M156,M$8:M$307,0)))</f>
        <v/>
      </c>
    </row>
    <row r="157">
      <c r="A157" s="2" t="n">
        <v>150</v>
      </c>
      <c r="B157" s="6" t="n"/>
      <c r="C157" s="6" t="n"/>
      <c r="D157" s="6" t="n"/>
      <c r="E157" s="6" t="n"/>
      <c r="F157" s="4" t="n"/>
      <c r="G157" s="4" t="n"/>
      <c r="H157" s="6" t="n"/>
      <c r="I157" s="12">
        <f>L157-J157</f>
        <v/>
      </c>
      <c r="J157" s="12">
        <f>IF(L157=0,0,MIN(N(G157),L157))</f>
        <v/>
      </c>
      <c r="K157" s="13">
        <f>IF(AND(F157&lt;&gt;"",D157=""),"区分を選んでください",IF(AND(F157&lt;&gt;"",LEFT(D157,3)="対象外"),"対象外：0円で計上",IF(N(G157)&gt;L157,"補填額が支払額を超過：超過分は無視","")&amp;IF(AND(E157="○",D157&lt;&gt;"医薬品購入"),IF(N(G157)&gt;L157,"／","")&amp;"セルフメディは区分「医薬品購入」のみ","")&amp;IF(LEFT(D157,10)="通院交通費（タクシー",IF(IF(N(G157)&gt;L157,"補填額が支払額を超過：超過分は無視","")&amp;IF(AND(E157="○",D157&lt;&gt;"医薬品購入"),IF(N(G157)&gt;L157,"／","")&amp;"セルフメディは区分「医薬品購入」のみ","")="","","／")&amp;"タクシー代は公共交通機関が使えない場合を除き対象外（No.1122）","")))</f>
        <v/>
      </c>
      <c r="L157" s="12">
        <f>IF(OR(F157="",D157="",LEFT(D157,3)="対象外"),0,N(F157))</f>
        <v/>
      </c>
      <c r="M157">
        <f>IF(L157=0,"",B157&amp;"|"&amp;C157)</f>
        <v/>
      </c>
      <c r="N157">
        <f>IF(M157="","",IF(COUNTIF(M$8:M157,M157)=1,1,0))</f>
        <v/>
      </c>
      <c r="O157">
        <f>IF(N157=1,SUM(N$8:N157),"")</f>
        <v/>
      </c>
      <c r="P157">
        <f>IF(M157="","",INDEX(O$8:O$307,MATCH(M157,M$8:M$307,0)))</f>
        <v/>
      </c>
    </row>
    <row r="158">
      <c r="A158" s="2" t="n">
        <v>151</v>
      </c>
      <c r="B158" s="6" t="n"/>
      <c r="C158" s="6" t="n"/>
      <c r="D158" s="6" t="n"/>
      <c r="E158" s="6" t="n"/>
      <c r="F158" s="4" t="n"/>
      <c r="G158" s="4" t="n"/>
      <c r="H158" s="6" t="n"/>
      <c r="I158" s="12">
        <f>L158-J158</f>
        <v/>
      </c>
      <c r="J158" s="12">
        <f>IF(L158=0,0,MIN(N(G158),L158))</f>
        <v/>
      </c>
      <c r="K158" s="13">
        <f>IF(AND(F158&lt;&gt;"",D158=""),"区分を選んでください",IF(AND(F158&lt;&gt;"",LEFT(D158,3)="対象外"),"対象外：0円で計上",IF(N(G158)&gt;L158,"補填額が支払額を超過：超過分は無視","")&amp;IF(AND(E158="○",D158&lt;&gt;"医薬品購入"),IF(N(G158)&gt;L158,"／","")&amp;"セルフメディは区分「医薬品購入」のみ","")&amp;IF(LEFT(D158,10)="通院交通費（タクシー",IF(IF(N(G158)&gt;L158,"補填額が支払額を超過：超過分は無視","")&amp;IF(AND(E158="○",D158&lt;&gt;"医薬品購入"),IF(N(G158)&gt;L158,"／","")&amp;"セルフメディは区分「医薬品購入」のみ","")="","","／")&amp;"タクシー代は公共交通機関が使えない場合を除き対象外（No.1122）","")))</f>
        <v/>
      </c>
      <c r="L158" s="12">
        <f>IF(OR(F158="",D158="",LEFT(D158,3)="対象外"),0,N(F158))</f>
        <v/>
      </c>
      <c r="M158">
        <f>IF(L158=0,"",B158&amp;"|"&amp;C158)</f>
        <v/>
      </c>
      <c r="N158">
        <f>IF(M158="","",IF(COUNTIF(M$8:M158,M158)=1,1,0))</f>
        <v/>
      </c>
      <c r="O158">
        <f>IF(N158=1,SUM(N$8:N158),"")</f>
        <v/>
      </c>
      <c r="P158">
        <f>IF(M158="","",INDEX(O$8:O$307,MATCH(M158,M$8:M$307,0)))</f>
        <v/>
      </c>
    </row>
    <row r="159">
      <c r="A159" s="2" t="n">
        <v>152</v>
      </c>
      <c r="B159" s="6" t="n"/>
      <c r="C159" s="6" t="n"/>
      <c r="D159" s="6" t="n"/>
      <c r="E159" s="6" t="n"/>
      <c r="F159" s="4" t="n"/>
      <c r="G159" s="4" t="n"/>
      <c r="H159" s="6" t="n"/>
      <c r="I159" s="12">
        <f>L159-J159</f>
        <v/>
      </c>
      <c r="J159" s="12">
        <f>IF(L159=0,0,MIN(N(G159),L159))</f>
        <v/>
      </c>
      <c r="K159" s="13">
        <f>IF(AND(F159&lt;&gt;"",D159=""),"区分を選んでください",IF(AND(F159&lt;&gt;"",LEFT(D159,3)="対象外"),"対象外：0円で計上",IF(N(G159)&gt;L159,"補填額が支払額を超過：超過分は無視","")&amp;IF(AND(E159="○",D159&lt;&gt;"医薬品購入"),IF(N(G159)&gt;L159,"／","")&amp;"セルフメディは区分「医薬品購入」のみ","")&amp;IF(LEFT(D159,10)="通院交通費（タクシー",IF(IF(N(G159)&gt;L159,"補填額が支払額を超過：超過分は無視","")&amp;IF(AND(E159="○",D159&lt;&gt;"医薬品購入"),IF(N(G159)&gt;L159,"／","")&amp;"セルフメディは区分「医薬品購入」のみ","")="","","／")&amp;"タクシー代は公共交通機関が使えない場合を除き対象外（No.1122）","")))</f>
        <v/>
      </c>
      <c r="L159" s="12">
        <f>IF(OR(F159="",D159="",LEFT(D159,3)="対象外"),0,N(F159))</f>
        <v/>
      </c>
      <c r="M159">
        <f>IF(L159=0,"",B159&amp;"|"&amp;C159)</f>
        <v/>
      </c>
      <c r="N159">
        <f>IF(M159="","",IF(COUNTIF(M$8:M159,M159)=1,1,0))</f>
        <v/>
      </c>
      <c r="O159">
        <f>IF(N159=1,SUM(N$8:N159),"")</f>
        <v/>
      </c>
      <c r="P159">
        <f>IF(M159="","",INDEX(O$8:O$307,MATCH(M159,M$8:M$307,0)))</f>
        <v/>
      </c>
    </row>
    <row r="160">
      <c r="A160" s="2" t="n">
        <v>153</v>
      </c>
      <c r="B160" s="6" t="n"/>
      <c r="C160" s="6" t="n"/>
      <c r="D160" s="6" t="n"/>
      <c r="E160" s="6" t="n"/>
      <c r="F160" s="4" t="n"/>
      <c r="G160" s="4" t="n"/>
      <c r="H160" s="6" t="n"/>
      <c r="I160" s="12">
        <f>L160-J160</f>
        <v/>
      </c>
      <c r="J160" s="12">
        <f>IF(L160=0,0,MIN(N(G160),L160))</f>
        <v/>
      </c>
      <c r="K160" s="13">
        <f>IF(AND(F160&lt;&gt;"",D160=""),"区分を選んでください",IF(AND(F160&lt;&gt;"",LEFT(D160,3)="対象外"),"対象外：0円で計上",IF(N(G160)&gt;L160,"補填額が支払額を超過：超過分は無視","")&amp;IF(AND(E160="○",D160&lt;&gt;"医薬品購入"),IF(N(G160)&gt;L160,"／","")&amp;"セルフメディは区分「医薬品購入」のみ","")&amp;IF(LEFT(D160,10)="通院交通費（タクシー",IF(IF(N(G160)&gt;L160,"補填額が支払額を超過：超過分は無視","")&amp;IF(AND(E160="○",D160&lt;&gt;"医薬品購入"),IF(N(G160)&gt;L160,"／","")&amp;"セルフメディは区分「医薬品購入」のみ","")="","","／")&amp;"タクシー代は公共交通機関が使えない場合を除き対象外（No.1122）","")))</f>
        <v/>
      </c>
      <c r="L160" s="12">
        <f>IF(OR(F160="",D160="",LEFT(D160,3)="対象外"),0,N(F160))</f>
        <v/>
      </c>
      <c r="M160">
        <f>IF(L160=0,"",B160&amp;"|"&amp;C160)</f>
        <v/>
      </c>
      <c r="N160">
        <f>IF(M160="","",IF(COUNTIF(M$8:M160,M160)=1,1,0))</f>
        <v/>
      </c>
      <c r="O160">
        <f>IF(N160=1,SUM(N$8:N160),"")</f>
        <v/>
      </c>
      <c r="P160">
        <f>IF(M160="","",INDEX(O$8:O$307,MATCH(M160,M$8:M$307,0)))</f>
        <v/>
      </c>
    </row>
    <row r="161">
      <c r="A161" s="2" t="n">
        <v>154</v>
      </c>
      <c r="B161" s="6" t="n"/>
      <c r="C161" s="6" t="n"/>
      <c r="D161" s="6" t="n"/>
      <c r="E161" s="6" t="n"/>
      <c r="F161" s="4" t="n"/>
      <c r="G161" s="4" t="n"/>
      <c r="H161" s="6" t="n"/>
      <c r="I161" s="12">
        <f>L161-J161</f>
        <v/>
      </c>
      <c r="J161" s="12">
        <f>IF(L161=0,0,MIN(N(G161),L161))</f>
        <v/>
      </c>
      <c r="K161" s="13">
        <f>IF(AND(F161&lt;&gt;"",D161=""),"区分を選んでください",IF(AND(F161&lt;&gt;"",LEFT(D161,3)="対象外"),"対象外：0円で計上",IF(N(G161)&gt;L161,"補填額が支払額を超過：超過分は無視","")&amp;IF(AND(E161="○",D161&lt;&gt;"医薬品購入"),IF(N(G161)&gt;L161,"／","")&amp;"セルフメディは区分「医薬品購入」のみ","")&amp;IF(LEFT(D161,10)="通院交通費（タクシー",IF(IF(N(G161)&gt;L161,"補填額が支払額を超過：超過分は無視","")&amp;IF(AND(E161="○",D161&lt;&gt;"医薬品購入"),IF(N(G161)&gt;L161,"／","")&amp;"セルフメディは区分「医薬品購入」のみ","")="","","／")&amp;"タクシー代は公共交通機関が使えない場合を除き対象外（No.1122）","")))</f>
        <v/>
      </c>
      <c r="L161" s="12">
        <f>IF(OR(F161="",D161="",LEFT(D161,3)="対象外"),0,N(F161))</f>
        <v/>
      </c>
      <c r="M161">
        <f>IF(L161=0,"",B161&amp;"|"&amp;C161)</f>
        <v/>
      </c>
      <c r="N161">
        <f>IF(M161="","",IF(COUNTIF(M$8:M161,M161)=1,1,0))</f>
        <v/>
      </c>
      <c r="O161">
        <f>IF(N161=1,SUM(N$8:N161),"")</f>
        <v/>
      </c>
      <c r="P161">
        <f>IF(M161="","",INDEX(O$8:O$307,MATCH(M161,M$8:M$307,0)))</f>
        <v/>
      </c>
    </row>
    <row r="162">
      <c r="A162" s="2" t="n">
        <v>155</v>
      </c>
      <c r="B162" s="6" t="n"/>
      <c r="C162" s="6" t="n"/>
      <c r="D162" s="6" t="n"/>
      <c r="E162" s="6" t="n"/>
      <c r="F162" s="4" t="n"/>
      <c r="G162" s="4" t="n"/>
      <c r="H162" s="6" t="n"/>
      <c r="I162" s="12">
        <f>L162-J162</f>
        <v/>
      </c>
      <c r="J162" s="12">
        <f>IF(L162=0,0,MIN(N(G162),L162))</f>
        <v/>
      </c>
      <c r="K162" s="13">
        <f>IF(AND(F162&lt;&gt;"",D162=""),"区分を選んでください",IF(AND(F162&lt;&gt;"",LEFT(D162,3)="対象外"),"対象外：0円で計上",IF(N(G162)&gt;L162,"補填額が支払額を超過：超過分は無視","")&amp;IF(AND(E162="○",D162&lt;&gt;"医薬品購入"),IF(N(G162)&gt;L162,"／","")&amp;"セルフメディは区分「医薬品購入」のみ","")&amp;IF(LEFT(D162,10)="通院交通費（タクシー",IF(IF(N(G162)&gt;L162,"補填額が支払額を超過：超過分は無視","")&amp;IF(AND(E162="○",D162&lt;&gt;"医薬品購入"),IF(N(G162)&gt;L162,"／","")&amp;"セルフメディは区分「医薬品購入」のみ","")="","","／")&amp;"タクシー代は公共交通機関が使えない場合を除き対象外（No.1122）","")))</f>
        <v/>
      </c>
      <c r="L162" s="12">
        <f>IF(OR(F162="",D162="",LEFT(D162,3)="対象外"),0,N(F162))</f>
        <v/>
      </c>
      <c r="M162">
        <f>IF(L162=0,"",B162&amp;"|"&amp;C162)</f>
        <v/>
      </c>
      <c r="N162">
        <f>IF(M162="","",IF(COUNTIF(M$8:M162,M162)=1,1,0))</f>
        <v/>
      </c>
      <c r="O162">
        <f>IF(N162=1,SUM(N$8:N162),"")</f>
        <v/>
      </c>
      <c r="P162">
        <f>IF(M162="","",INDEX(O$8:O$307,MATCH(M162,M$8:M$307,0)))</f>
        <v/>
      </c>
    </row>
    <row r="163">
      <c r="A163" s="2" t="n">
        <v>156</v>
      </c>
      <c r="B163" s="6" t="n"/>
      <c r="C163" s="6" t="n"/>
      <c r="D163" s="6" t="n"/>
      <c r="E163" s="6" t="n"/>
      <c r="F163" s="4" t="n"/>
      <c r="G163" s="4" t="n"/>
      <c r="H163" s="6" t="n"/>
      <c r="I163" s="12">
        <f>L163-J163</f>
        <v/>
      </c>
      <c r="J163" s="12">
        <f>IF(L163=0,0,MIN(N(G163),L163))</f>
        <v/>
      </c>
      <c r="K163" s="13">
        <f>IF(AND(F163&lt;&gt;"",D163=""),"区分を選んでください",IF(AND(F163&lt;&gt;"",LEFT(D163,3)="対象外"),"対象外：0円で計上",IF(N(G163)&gt;L163,"補填額が支払額を超過：超過分は無視","")&amp;IF(AND(E163="○",D163&lt;&gt;"医薬品購入"),IF(N(G163)&gt;L163,"／","")&amp;"セルフメディは区分「医薬品購入」のみ","")&amp;IF(LEFT(D163,10)="通院交通費（タクシー",IF(IF(N(G163)&gt;L163,"補填額が支払額を超過：超過分は無視","")&amp;IF(AND(E163="○",D163&lt;&gt;"医薬品購入"),IF(N(G163)&gt;L163,"／","")&amp;"セルフメディは区分「医薬品購入」のみ","")="","","／")&amp;"タクシー代は公共交通機関が使えない場合を除き対象外（No.1122）","")))</f>
        <v/>
      </c>
      <c r="L163" s="12">
        <f>IF(OR(F163="",D163="",LEFT(D163,3)="対象外"),0,N(F163))</f>
        <v/>
      </c>
      <c r="M163">
        <f>IF(L163=0,"",B163&amp;"|"&amp;C163)</f>
        <v/>
      </c>
      <c r="N163">
        <f>IF(M163="","",IF(COUNTIF(M$8:M163,M163)=1,1,0))</f>
        <v/>
      </c>
      <c r="O163">
        <f>IF(N163=1,SUM(N$8:N163),"")</f>
        <v/>
      </c>
      <c r="P163">
        <f>IF(M163="","",INDEX(O$8:O$307,MATCH(M163,M$8:M$307,0)))</f>
        <v/>
      </c>
    </row>
    <row r="164">
      <c r="A164" s="2" t="n">
        <v>157</v>
      </c>
      <c r="B164" s="6" t="n"/>
      <c r="C164" s="6" t="n"/>
      <c r="D164" s="6" t="n"/>
      <c r="E164" s="6" t="n"/>
      <c r="F164" s="4" t="n"/>
      <c r="G164" s="4" t="n"/>
      <c r="H164" s="6" t="n"/>
      <c r="I164" s="12">
        <f>L164-J164</f>
        <v/>
      </c>
      <c r="J164" s="12">
        <f>IF(L164=0,0,MIN(N(G164),L164))</f>
        <v/>
      </c>
      <c r="K164" s="13">
        <f>IF(AND(F164&lt;&gt;"",D164=""),"区分を選んでください",IF(AND(F164&lt;&gt;"",LEFT(D164,3)="対象外"),"対象外：0円で計上",IF(N(G164)&gt;L164,"補填額が支払額を超過：超過分は無視","")&amp;IF(AND(E164="○",D164&lt;&gt;"医薬品購入"),IF(N(G164)&gt;L164,"／","")&amp;"セルフメディは区分「医薬品購入」のみ","")&amp;IF(LEFT(D164,10)="通院交通費（タクシー",IF(IF(N(G164)&gt;L164,"補填額が支払額を超過：超過分は無視","")&amp;IF(AND(E164="○",D164&lt;&gt;"医薬品購入"),IF(N(G164)&gt;L164,"／","")&amp;"セルフメディは区分「医薬品購入」のみ","")="","","／")&amp;"タクシー代は公共交通機関が使えない場合を除き対象外（No.1122）","")))</f>
        <v/>
      </c>
      <c r="L164" s="12">
        <f>IF(OR(F164="",D164="",LEFT(D164,3)="対象外"),0,N(F164))</f>
        <v/>
      </c>
      <c r="M164">
        <f>IF(L164=0,"",B164&amp;"|"&amp;C164)</f>
        <v/>
      </c>
      <c r="N164">
        <f>IF(M164="","",IF(COUNTIF(M$8:M164,M164)=1,1,0))</f>
        <v/>
      </c>
      <c r="O164">
        <f>IF(N164=1,SUM(N$8:N164),"")</f>
        <v/>
      </c>
      <c r="P164">
        <f>IF(M164="","",INDEX(O$8:O$307,MATCH(M164,M$8:M$307,0)))</f>
        <v/>
      </c>
    </row>
    <row r="165">
      <c r="A165" s="2" t="n">
        <v>158</v>
      </c>
      <c r="B165" s="6" t="n"/>
      <c r="C165" s="6" t="n"/>
      <c r="D165" s="6" t="n"/>
      <c r="E165" s="6" t="n"/>
      <c r="F165" s="4" t="n"/>
      <c r="G165" s="4" t="n"/>
      <c r="H165" s="6" t="n"/>
      <c r="I165" s="12">
        <f>L165-J165</f>
        <v/>
      </c>
      <c r="J165" s="12">
        <f>IF(L165=0,0,MIN(N(G165),L165))</f>
        <v/>
      </c>
      <c r="K165" s="13">
        <f>IF(AND(F165&lt;&gt;"",D165=""),"区分を選んでください",IF(AND(F165&lt;&gt;"",LEFT(D165,3)="対象外"),"対象外：0円で計上",IF(N(G165)&gt;L165,"補填額が支払額を超過：超過分は無視","")&amp;IF(AND(E165="○",D165&lt;&gt;"医薬品購入"),IF(N(G165)&gt;L165,"／","")&amp;"セルフメディは区分「医薬品購入」のみ","")&amp;IF(LEFT(D165,10)="通院交通費（タクシー",IF(IF(N(G165)&gt;L165,"補填額が支払額を超過：超過分は無視","")&amp;IF(AND(E165="○",D165&lt;&gt;"医薬品購入"),IF(N(G165)&gt;L165,"／","")&amp;"セルフメディは区分「医薬品購入」のみ","")="","","／")&amp;"タクシー代は公共交通機関が使えない場合を除き対象外（No.1122）","")))</f>
        <v/>
      </c>
      <c r="L165" s="12">
        <f>IF(OR(F165="",D165="",LEFT(D165,3)="対象外"),0,N(F165))</f>
        <v/>
      </c>
      <c r="M165">
        <f>IF(L165=0,"",B165&amp;"|"&amp;C165)</f>
        <v/>
      </c>
      <c r="N165">
        <f>IF(M165="","",IF(COUNTIF(M$8:M165,M165)=1,1,0))</f>
        <v/>
      </c>
      <c r="O165">
        <f>IF(N165=1,SUM(N$8:N165),"")</f>
        <v/>
      </c>
      <c r="P165">
        <f>IF(M165="","",INDEX(O$8:O$307,MATCH(M165,M$8:M$307,0)))</f>
        <v/>
      </c>
    </row>
    <row r="166">
      <c r="A166" s="2" t="n">
        <v>159</v>
      </c>
      <c r="B166" s="6" t="n"/>
      <c r="C166" s="6" t="n"/>
      <c r="D166" s="6" t="n"/>
      <c r="E166" s="6" t="n"/>
      <c r="F166" s="4" t="n"/>
      <c r="G166" s="4" t="n"/>
      <c r="H166" s="6" t="n"/>
      <c r="I166" s="12">
        <f>L166-J166</f>
        <v/>
      </c>
      <c r="J166" s="12">
        <f>IF(L166=0,0,MIN(N(G166),L166))</f>
        <v/>
      </c>
      <c r="K166" s="13">
        <f>IF(AND(F166&lt;&gt;"",D166=""),"区分を選んでください",IF(AND(F166&lt;&gt;"",LEFT(D166,3)="対象外"),"対象外：0円で計上",IF(N(G166)&gt;L166,"補填額が支払額を超過：超過分は無視","")&amp;IF(AND(E166="○",D166&lt;&gt;"医薬品購入"),IF(N(G166)&gt;L166,"／","")&amp;"セルフメディは区分「医薬品購入」のみ","")&amp;IF(LEFT(D166,10)="通院交通費（タクシー",IF(IF(N(G166)&gt;L166,"補填額が支払額を超過：超過分は無視","")&amp;IF(AND(E166="○",D166&lt;&gt;"医薬品購入"),IF(N(G166)&gt;L166,"／","")&amp;"セルフメディは区分「医薬品購入」のみ","")="","","／")&amp;"タクシー代は公共交通機関が使えない場合を除き対象外（No.1122）","")))</f>
        <v/>
      </c>
      <c r="L166" s="12">
        <f>IF(OR(F166="",D166="",LEFT(D166,3)="対象外"),0,N(F166))</f>
        <v/>
      </c>
      <c r="M166">
        <f>IF(L166=0,"",B166&amp;"|"&amp;C166)</f>
        <v/>
      </c>
      <c r="N166">
        <f>IF(M166="","",IF(COUNTIF(M$8:M166,M166)=1,1,0))</f>
        <v/>
      </c>
      <c r="O166">
        <f>IF(N166=1,SUM(N$8:N166),"")</f>
        <v/>
      </c>
      <c r="P166">
        <f>IF(M166="","",INDEX(O$8:O$307,MATCH(M166,M$8:M$307,0)))</f>
        <v/>
      </c>
    </row>
    <row r="167">
      <c r="A167" s="2" t="n">
        <v>160</v>
      </c>
      <c r="B167" s="6" t="n"/>
      <c r="C167" s="6" t="n"/>
      <c r="D167" s="6" t="n"/>
      <c r="E167" s="6" t="n"/>
      <c r="F167" s="4" t="n"/>
      <c r="G167" s="4" t="n"/>
      <c r="H167" s="6" t="n"/>
      <c r="I167" s="12">
        <f>L167-J167</f>
        <v/>
      </c>
      <c r="J167" s="12">
        <f>IF(L167=0,0,MIN(N(G167),L167))</f>
        <v/>
      </c>
      <c r="K167" s="13">
        <f>IF(AND(F167&lt;&gt;"",D167=""),"区分を選んでください",IF(AND(F167&lt;&gt;"",LEFT(D167,3)="対象外"),"対象外：0円で計上",IF(N(G167)&gt;L167,"補填額が支払額を超過：超過分は無視","")&amp;IF(AND(E167="○",D167&lt;&gt;"医薬品購入"),IF(N(G167)&gt;L167,"／","")&amp;"セルフメディは区分「医薬品購入」のみ","")&amp;IF(LEFT(D167,10)="通院交通費（タクシー",IF(IF(N(G167)&gt;L167,"補填額が支払額を超過：超過分は無視","")&amp;IF(AND(E167="○",D167&lt;&gt;"医薬品購入"),IF(N(G167)&gt;L167,"／","")&amp;"セルフメディは区分「医薬品購入」のみ","")="","","／")&amp;"タクシー代は公共交通機関が使えない場合を除き対象外（No.1122）","")))</f>
        <v/>
      </c>
      <c r="L167" s="12">
        <f>IF(OR(F167="",D167="",LEFT(D167,3)="対象外"),0,N(F167))</f>
        <v/>
      </c>
      <c r="M167">
        <f>IF(L167=0,"",B167&amp;"|"&amp;C167)</f>
        <v/>
      </c>
      <c r="N167">
        <f>IF(M167="","",IF(COUNTIF(M$8:M167,M167)=1,1,0))</f>
        <v/>
      </c>
      <c r="O167">
        <f>IF(N167=1,SUM(N$8:N167),"")</f>
        <v/>
      </c>
      <c r="P167">
        <f>IF(M167="","",INDEX(O$8:O$307,MATCH(M167,M$8:M$307,0)))</f>
        <v/>
      </c>
    </row>
    <row r="168">
      <c r="A168" s="2" t="n">
        <v>161</v>
      </c>
      <c r="B168" s="6" t="n"/>
      <c r="C168" s="6" t="n"/>
      <c r="D168" s="6" t="n"/>
      <c r="E168" s="6" t="n"/>
      <c r="F168" s="4" t="n"/>
      <c r="G168" s="4" t="n"/>
      <c r="H168" s="6" t="n"/>
      <c r="I168" s="12">
        <f>L168-J168</f>
        <v/>
      </c>
      <c r="J168" s="12">
        <f>IF(L168=0,0,MIN(N(G168),L168))</f>
        <v/>
      </c>
      <c r="K168" s="13">
        <f>IF(AND(F168&lt;&gt;"",D168=""),"区分を選んでください",IF(AND(F168&lt;&gt;"",LEFT(D168,3)="対象外"),"対象外：0円で計上",IF(N(G168)&gt;L168,"補填額が支払額を超過：超過分は無視","")&amp;IF(AND(E168="○",D168&lt;&gt;"医薬品購入"),IF(N(G168)&gt;L168,"／","")&amp;"セルフメディは区分「医薬品購入」のみ","")&amp;IF(LEFT(D168,10)="通院交通費（タクシー",IF(IF(N(G168)&gt;L168,"補填額が支払額を超過：超過分は無視","")&amp;IF(AND(E168="○",D168&lt;&gt;"医薬品購入"),IF(N(G168)&gt;L168,"／","")&amp;"セルフメディは区分「医薬品購入」のみ","")="","","／")&amp;"タクシー代は公共交通機関が使えない場合を除き対象外（No.1122）","")))</f>
        <v/>
      </c>
      <c r="L168" s="12">
        <f>IF(OR(F168="",D168="",LEFT(D168,3)="対象外"),0,N(F168))</f>
        <v/>
      </c>
      <c r="M168">
        <f>IF(L168=0,"",B168&amp;"|"&amp;C168)</f>
        <v/>
      </c>
      <c r="N168">
        <f>IF(M168="","",IF(COUNTIF(M$8:M168,M168)=1,1,0))</f>
        <v/>
      </c>
      <c r="O168">
        <f>IF(N168=1,SUM(N$8:N168),"")</f>
        <v/>
      </c>
      <c r="P168">
        <f>IF(M168="","",INDEX(O$8:O$307,MATCH(M168,M$8:M$307,0)))</f>
        <v/>
      </c>
    </row>
    <row r="169">
      <c r="A169" s="2" t="n">
        <v>162</v>
      </c>
      <c r="B169" s="6" t="n"/>
      <c r="C169" s="6" t="n"/>
      <c r="D169" s="6" t="n"/>
      <c r="E169" s="6" t="n"/>
      <c r="F169" s="4" t="n"/>
      <c r="G169" s="4" t="n"/>
      <c r="H169" s="6" t="n"/>
      <c r="I169" s="12">
        <f>L169-J169</f>
        <v/>
      </c>
      <c r="J169" s="12">
        <f>IF(L169=0,0,MIN(N(G169),L169))</f>
        <v/>
      </c>
      <c r="K169" s="13">
        <f>IF(AND(F169&lt;&gt;"",D169=""),"区分を選んでください",IF(AND(F169&lt;&gt;"",LEFT(D169,3)="対象外"),"対象外：0円で計上",IF(N(G169)&gt;L169,"補填額が支払額を超過：超過分は無視","")&amp;IF(AND(E169="○",D169&lt;&gt;"医薬品購入"),IF(N(G169)&gt;L169,"／","")&amp;"セルフメディは区分「医薬品購入」のみ","")&amp;IF(LEFT(D169,10)="通院交通費（タクシー",IF(IF(N(G169)&gt;L169,"補填額が支払額を超過：超過分は無視","")&amp;IF(AND(E169="○",D169&lt;&gt;"医薬品購入"),IF(N(G169)&gt;L169,"／","")&amp;"セルフメディは区分「医薬品購入」のみ","")="","","／")&amp;"タクシー代は公共交通機関が使えない場合を除き対象外（No.1122）","")))</f>
        <v/>
      </c>
      <c r="L169" s="12">
        <f>IF(OR(F169="",D169="",LEFT(D169,3)="対象外"),0,N(F169))</f>
        <v/>
      </c>
      <c r="M169">
        <f>IF(L169=0,"",B169&amp;"|"&amp;C169)</f>
        <v/>
      </c>
      <c r="N169">
        <f>IF(M169="","",IF(COUNTIF(M$8:M169,M169)=1,1,0))</f>
        <v/>
      </c>
      <c r="O169">
        <f>IF(N169=1,SUM(N$8:N169),"")</f>
        <v/>
      </c>
      <c r="P169">
        <f>IF(M169="","",INDEX(O$8:O$307,MATCH(M169,M$8:M$307,0)))</f>
        <v/>
      </c>
    </row>
    <row r="170">
      <c r="A170" s="2" t="n">
        <v>163</v>
      </c>
      <c r="B170" s="6" t="n"/>
      <c r="C170" s="6" t="n"/>
      <c r="D170" s="6" t="n"/>
      <c r="E170" s="6" t="n"/>
      <c r="F170" s="4" t="n"/>
      <c r="G170" s="4" t="n"/>
      <c r="H170" s="6" t="n"/>
      <c r="I170" s="12">
        <f>L170-J170</f>
        <v/>
      </c>
      <c r="J170" s="12">
        <f>IF(L170=0,0,MIN(N(G170),L170))</f>
        <v/>
      </c>
      <c r="K170" s="13">
        <f>IF(AND(F170&lt;&gt;"",D170=""),"区分を選んでください",IF(AND(F170&lt;&gt;"",LEFT(D170,3)="対象外"),"対象外：0円で計上",IF(N(G170)&gt;L170,"補填額が支払額を超過：超過分は無視","")&amp;IF(AND(E170="○",D170&lt;&gt;"医薬品購入"),IF(N(G170)&gt;L170,"／","")&amp;"セルフメディは区分「医薬品購入」のみ","")&amp;IF(LEFT(D170,10)="通院交通費（タクシー",IF(IF(N(G170)&gt;L170,"補填額が支払額を超過：超過分は無視","")&amp;IF(AND(E170="○",D170&lt;&gt;"医薬品購入"),IF(N(G170)&gt;L170,"／","")&amp;"セルフメディは区分「医薬品購入」のみ","")="","","／")&amp;"タクシー代は公共交通機関が使えない場合を除き対象外（No.1122）","")))</f>
        <v/>
      </c>
      <c r="L170" s="12">
        <f>IF(OR(F170="",D170="",LEFT(D170,3)="対象外"),0,N(F170))</f>
        <v/>
      </c>
      <c r="M170">
        <f>IF(L170=0,"",B170&amp;"|"&amp;C170)</f>
        <v/>
      </c>
      <c r="N170">
        <f>IF(M170="","",IF(COUNTIF(M$8:M170,M170)=1,1,0))</f>
        <v/>
      </c>
      <c r="O170">
        <f>IF(N170=1,SUM(N$8:N170),"")</f>
        <v/>
      </c>
      <c r="P170">
        <f>IF(M170="","",INDEX(O$8:O$307,MATCH(M170,M$8:M$307,0)))</f>
        <v/>
      </c>
    </row>
    <row r="171">
      <c r="A171" s="2" t="n">
        <v>164</v>
      </c>
      <c r="B171" s="6" t="n"/>
      <c r="C171" s="6" t="n"/>
      <c r="D171" s="6" t="n"/>
      <c r="E171" s="6" t="n"/>
      <c r="F171" s="4" t="n"/>
      <c r="G171" s="4" t="n"/>
      <c r="H171" s="6" t="n"/>
      <c r="I171" s="12">
        <f>L171-J171</f>
        <v/>
      </c>
      <c r="J171" s="12">
        <f>IF(L171=0,0,MIN(N(G171),L171))</f>
        <v/>
      </c>
      <c r="K171" s="13">
        <f>IF(AND(F171&lt;&gt;"",D171=""),"区分を選んでください",IF(AND(F171&lt;&gt;"",LEFT(D171,3)="対象外"),"対象外：0円で計上",IF(N(G171)&gt;L171,"補填額が支払額を超過：超過分は無視","")&amp;IF(AND(E171="○",D171&lt;&gt;"医薬品購入"),IF(N(G171)&gt;L171,"／","")&amp;"セルフメディは区分「医薬品購入」のみ","")&amp;IF(LEFT(D171,10)="通院交通費（タクシー",IF(IF(N(G171)&gt;L171,"補填額が支払額を超過：超過分は無視","")&amp;IF(AND(E171="○",D171&lt;&gt;"医薬品購入"),IF(N(G171)&gt;L171,"／","")&amp;"セルフメディは区分「医薬品購入」のみ","")="","","／")&amp;"タクシー代は公共交通機関が使えない場合を除き対象外（No.1122）","")))</f>
        <v/>
      </c>
      <c r="L171" s="12">
        <f>IF(OR(F171="",D171="",LEFT(D171,3)="対象外"),0,N(F171))</f>
        <v/>
      </c>
      <c r="M171">
        <f>IF(L171=0,"",B171&amp;"|"&amp;C171)</f>
        <v/>
      </c>
      <c r="N171">
        <f>IF(M171="","",IF(COUNTIF(M$8:M171,M171)=1,1,0))</f>
        <v/>
      </c>
      <c r="O171">
        <f>IF(N171=1,SUM(N$8:N171),"")</f>
        <v/>
      </c>
      <c r="P171">
        <f>IF(M171="","",INDEX(O$8:O$307,MATCH(M171,M$8:M$307,0)))</f>
        <v/>
      </c>
    </row>
    <row r="172">
      <c r="A172" s="2" t="n">
        <v>165</v>
      </c>
      <c r="B172" s="6" t="n"/>
      <c r="C172" s="6" t="n"/>
      <c r="D172" s="6" t="n"/>
      <c r="E172" s="6" t="n"/>
      <c r="F172" s="4" t="n"/>
      <c r="G172" s="4" t="n"/>
      <c r="H172" s="6" t="n"/>
      <c r="I172" s="12">
        <f>L172-J172</f>
        <v/>
      </c>
      <c r="J172" s="12">
        <f>IF(L172=0,0,MIN(N(G172),L172))</f>
        <v/>
      </c>
      <c r="K172" s="13">
        <f>IF(AND(F172&lt;&gt;"",D172=""),"区分を選んでください",IF(AND(F172&lt;&gt;"",LEFT(D172,3)="対象外"),"対象外：0円で計上",IF(N(G172)&gt;L172,"補填額が支払額を超過：超過分は無視","")&amp;IF(AND(E172="○",D172&lt;&gt;"医薬品購入"),IF(N(G172)&gt;L172,"／","")&amp;"セルフメディは区分「医薬品購入」のみ","")&amp;IF(LEFT(D172,10)="通院交通費（タクシー",IF(IF(N(G172)&gt;L172,"補填額が支払額を超過：超過分は無視","")&amp;IF(AND(E172="○",D172&lt;&gt;"医薬品購入"),IF(N(G172)&gt;L172,"／","")&amp;"セルフメディは区分「医薬品購入」のみ","")="","","／")&amp;"タクシー代は公共交通機関が使えない場合を除き対象外（No.1122）","")))</f>
        <v/>
      </c>
      <c r="L172" s="12">
        <f>IF(OR(F172="",D172="",LEFT(D172,3)="対象外"),0,N(F172))</f>
        <v/>
      </c>
      <c r="M172">
        <f>IF(L172=0,"",B172&amp;"|"&amp;C172)</f>
        <v/>
      </c>
      <c r="N172">
        <f>IF(M172="","",IF(COUNTIF(M$8:M172,M172)=1,1,0))</f>
        <v/>
      </c>
      <c r="O172">
        <f>IF(N172=1,SUM(N$8:N172),"")</f>
        <v/>
      </c>
      <c r="P172">
        <f>IF(M172="","",INDEX(O$8:O$307,MATCH(M172,M$8:M$307,0)))</f>
        <v/>
      </c>
    </row>
    <row r="173">
      <c r="A173" s="2" t="n">
        <v>166</v>
      </c>
      <c r="B173" s="6" t="n"/>
      <c r="C173" s="6" t="n"/>
      <c r="D173" s="6" t="n"/>
      <c r="E173" s="6" t="n"/>
      <c r="F173" s="4" t="n"/>
      <c r="G173" s="4" t="n"/>
      <c r="H173" s="6" t="n"/>
      <c r="I173" s="12">
        <f>L173-J173</f>
        <v/>
      </c>
      <c r="J173" s="12">
        <f>IF(L173=0,0,MIN(N(G173),L173))</f>
        <v/>
      </c>
      <c r="K173" s="13">
        <f>IF(AND(F173&lt;&gt;"",D173=""),"区分を選んでください",IF(AND(F173&lt;&gt;"",LEFT(D173,3)="対象外"),"対象外：0円で計上",IF(N(G173)&gt;L173,"補填額が支払額を超過：超過分は無視","")&amp;IF(AND(E173="○",D173&lt;&gt;"医薬品購入"),IF(N(G173)&gt;L173,"／","")&amp;"セルフメディは区分「医薬品購入」のみ","")&amp;IF(LEFT(D173,10)="通院交通費（タクシー",IF(IF(N(G173)&gt;L173,"補填額が支払額を超過：超過分は無視","")&amp;IF(AND(E173="○",D173&lt;&gt;"医薬品購入"),IF(N(G173)&gt;L173,"／","")&amp;"セルフメディは区分「医薬品購入」のみ","")="","","／")&amp;"タクシー代は公共交通機関が使えない場合を除き対象外（No.1122）","")))</f>
        <v/>
      </c>
      <c r="L173" s="12">
        <f>IF(OR(F173="",D173="",LEFT(D173,3)="対象外"),0,N(F173))</f>
        <v/>
      </c>
      <c r="M173">
        <f>IF(L173=0,"",B173&amp;"|"&amp;C173)</f>
        <v/>
      </c>
      <c r="N173">
        <f>IF(M173="","",IF(COUNTIF(M$8:M173,M173)=1,1,0))</f>
        <v/>
      </c>
      <c r="O173">
        <f>IF(N173=1,SUM(N$8:N173),"")</f>
        <v/>
      </c>
      <c r="P173">
        <f>IF(M173="","",INDEX(O$8:O$307,MATCH(M173,M$8:M$307,0)))</f>
        <v/>
      </c>
    </row>
    <row r="174">
      <c r="A174" s="2" t="n">
        <v>167</v>
      </c>
      <c r="B174" s="6" t="n"/>
      <c r="C174" s="6" t="n"/>
      <c r="D174" s="6" t="n"/>
      <c r="E174" s="6" t="n"/>
      <c r="F174" s="4" t="n"/>
      <c r="G174" s="4" t="n"/>
      <c r="H174" s="6" t="n"/>
      <c r="I174" s="12">
        <f>L174-J174</f>
        <v/>
      </c>
      <c r="J174" s="12">
        <f>IF(L174=0,0,MIN(N(G174),L174))</f>
        <v/>
      </c>
      <c r="K174" s="13">
        <f>IF(AND(F174&lt;&gt;"",D174=""),"区分を選んでください",IF(AND(F174&lt;&gt;"",LEFT(D174,3)="対象外"),"対象外：0円で計上",IF(N(G174)&gt;L174,"補填額が支払額を超過：超過分は無視","")&amp;IF(AND(E174="○",D174&lt;&gt;"医薬品購入"),IF(N(G174)&gt;L174,"／","")&amp;"セルフメディは区分「医薬品購入」のみ","")&amp;IF(LEFT(D174,10)="通院交通費（タクシー",IF(IF(N(G174)&gt;L174,"補填額が支払額を超過：超過分は無視","")&amp;IF(AND(E174="○",D174&lt;&gt;"医薬品購入"),IF(N(G174)&gt;L174,"／","")&amp;"セルフメディは区分「医薬品購入」のみ","")="","","／")&amp;"タクシー代は公共交通機関が使えない場合を除き対象外（No.1122）","")))</f>
        <v/>
      </c>
      <c r="L174" s="12">
        <f>IF(OR(F174="",D174="",LEFT(D174,3)="対象外"),0,N(F174))</f>
        <v/>
      </c>
      <c r="M174">
        <f>IF(L174=0,"",B174&amp;"|"&amp;C174)</f>
        <v/>
      </c>
      <c r="N174">
        <f>IF(M174="","",IF(COUNTIF(M$8:M174,M174)=1,1,0))</f>
        <v/>
      </c>
      <c r="O174">
        <f>IF(N174=1,SUM(N$8:N174),"")</f>
        <v/>
      </c>
      <c r="P174">
        <f>IF(M174="","",INDEX(O$8:O$307,MATCH(M174,M$8:M$307,0)))</f>
        <v/>
      </c>
    </row>
    <row r="175">
      <c r="A175" s="2" t="n">
        <v>168</v>
      </c>
      <c r="B175" s="6" t="n"/>
      <c r="C175" s="6" t="n"/>
      <c r="D175" s="6" t="n"/>
      <c r="E175" s="6" t="n"/>
      <c r="F175" s="4" t="n"/>
      <c r="G175" s="4" t="n"/>
      <c r="H175" s="6" t="n"/>
      <c r="I175" s="12">
        <f>L175-J175</f>
        <v/>
      </c>
      <c r="J175" s="12">
        <f>IF(L175=0,0,MIN(N(G175),L175))</f>
        <v/>
      </c>
      <c r="K175" s="13">
        <f>IF(AND(F175&lt;&gt;"",D175=""),"区分を選んでください",IF(AND(F175&lt;&gt;"",LEFT(D175,3)="対象外"),"対象外：0円で計上",IF(N(G175)&gt;L175,"補填額が支払額を超過：超過分は無視","")&amp;IF(AND(E175="○",D175&lt;&gt;"医薬品購入"),IF(N(G175)&gt;L175,"／","")&amp;"セルフメディは区分「医薬品購入」のみ","")&amp;IF(LEFT(D175,10)="通院交通費（タクシー",IF(IF(N(G175)&gt;L175,"補填額が支払額を超過：超過分は無視","")&amp;IF(AND(E175="○",D175&lt;&gt;"医薬品購入"),IF(N(G175)&gt;L175,"／","")&amp;"セルフメディは区分「医薬品購入」のみ","")="","","／")&amp;"タクシー代は公共交通機関が使えない場合を除き対象外（No.1122）","")))</f>
        <v/>
      </c>
      <c r="L175" s="12">
        <f>IF(OR(F175="",D175="",LEFT(D175,3)="対象外"),0,N(F175))</f>
        <v/>
      </c>
      <c r="M175">
        <f>IF(L175=0,"",B175&amp;"|"&amp;C175)</f>
        <v/>
      </c>
      <c r="N175">
        <f>IF(M175="","",IF(COUNTIF(M$8:M175,M175)=1,1,0))</f>
        <v/>
      </c>
      <c r="O175">
        <f>IF(N175=1,SUM(N$8:N175),"")</f>
        <v/>
      </c>
      <c r="P175">
        <f>IF(M175="","",INDEX(O$8:O$307,MATCH(M175,M$8:M$307,0)))</f>
        <v/>
      </c>
    </row>
    <row r="176">
      <c r="A176" s="2" t="n">
        <v>169</v>
      </c>
      <c r="B176" s="6" t="n"/>
      <c r="C176" s="6" t="n"/>
      <c r="D176" s="6" t="n"/>
      <c r="E176" s="6" t="n"/>
      <c r="F176" s="4" t="n"/>
      <c r="G176" s="4" t="n"/>
      <c r="H176" s="6" t="n"/>
      <c r="I176" s="12">
        <f>L176-J176</f>
        <v/>
      </c>
      <c r="J176" s="12">
        <f>IF(L176=0,0,MIN(N(G176),L176))</f>
        <v/>
      </c>
      <c r="K176" s="13">
        <f>IF(AND(F176&lt;&gt;"",D176=""),"区分を選んでください",IF(AND(F176&lt;&gt;"",LEFT(D176,3)="対象外"),"対象外：0円で計上",IF(N(G176)&gt;L176,"補填額が支払額を超過：超過分は無視","")&amp;IF(AND(E176="○",D176&lt;&gt;"医薬品購入"),IF(N(G176)&gt;L176,"／","")&amp;"セルフメディは区分「医薬品購入」のみ","")&amp;IF(LEFT(D176,10)="通院交通費（タクシー",IF(IF(N(G176)&gt;L176,"補填額が支払額を超過：超過分は無視","")&amp;IF(AND(E176="○",D176&lt;&gt;"医薬品購入"),IF(N(G176)&gt;L176,"／","")&amp;"セルフメディは区分「医薬品購入」のみ","")="","","／")&amp;"タクシー代は公共交通機関が使えない場合を除き対象外（No.1122）","")))</f>
        <v/>
      </c>
      <c r="L176" s="12">
        <f>IF(OR(F176="",D176="",LEFT(D176,3)="対象外"),0,N(F176))</f>
        <v/>
      </c>
      <c r="M176">
        <f>IF(L176=0,"",B176&amp;"|"&amp;C176)</f>
        <v/>
      </c>
      <c r="N176">
        <f>IF(M176="","",IF(COUNTIF(M$8:M176,M176)=1,1,0))</f>
        <v/>
      </c>
      <c r="O176">
        <f>IF(N176=1,SUM(N$8:N176),"")</f>
        <v/>
      </c>
      <c r="P176">
        <f>IF(M176="","",INDEX(O$8:O$307,MATCH(M176,M$8:M$307,0)))</f>
        <v/>
      </c>
    </row>
    <row r="177">
      <c r="A177" s="2" t="n">
        <v>170</v>
      </c>
      <c r="B177" s="6" t="n"/>
      <c r="C177" s="6" t="n"/>
      <c r="D177" s="6" t="n"/>
      <c r="E177" s="6" t="n"/>
      <c r="F177" s="4" t="n"/>
      <c r="G177" s="4" t="n"/>
      <c r="H177" s="6" t="n"/>
      <c r="I177" s="12">
        <f>L177-J177</f>
        <v/>
      </c>
      <c r="J177" s="12">
        <f>IF(L177=0,0,MIN(N(G177),L177))</f>
        <v/>
      </c>
      <c r="K177" s="13">
        <f>IF(AND(F177&lt;&gt;"",D177=""),"区分を選んでください",IF(AND(F177&lt;&gt;"",LEFT(D177,3)="対象外"),"対象外：0円で計上",IF(N(G177)&gt;L177,"補填額が支払額を超過：超過分は無視","")&amp;IF(AND(E177="○",D177&lt;&gt;"医薬品購入"),IF(N(G177)&gt;L177,"／","")&amp;"セルフメディは区分「医薬品購入」のみ","")&amp;IF(LEFT(D177,10)="通院交通費（タクシー",IF(IF(N(G177)&gt;L177,"補填額が支払額を超過：超過分は無視","")&amp;IF(AND(E177="○",D177&lt;&gt;"医薬品購入"),IF(N(G177)&gt;L177,"／","")&amp;"セルフメディは区分「医薬品購入」のみ","")="","","／")&amp;"タクシー代は公共交通機関が使えない場合を除き対象外（No.1122）","")))</f>
        <v/>
      </c>
      <c r="L177" s="12">
        <f>IF(OR(F177="",D177="",LEFT(D177,3)="対象外"),0,N(F177))</f>
        <v/>
      </c>
      <c r="M177">
        <f>IF(L177=0,"",B177&amp;"|"&amp;C177)</f>
        <v/>
      </c>
      <c r="N177">
        <f>IF(M177="","",IF(COUNTIF(M$8:M177,M177)=1,1,0))</f>
        <v/>
      </c>
      <c r="O177">
        <f>IF(N177=1,SUM(N$8:N177),"")</f>
        <v/>
      </c>
      <c r="P177">
        <f>IF(M177="","",INDEX(O$8:O$307,MATCH(M177,M$8:M$307,0)))</f>
        <v/>
      </c>
    </row>
    <row r="178">
      <c r="A178" s="2" t="n">
        <v>171</v>
      </c>
      <c r="B178" s="6" t="n"/>
      <c r="C178" s="6" t="n"/>
      <c r="D178" s="6" t="n"/>
      <c r="E178" s="6" t="n"/>
      <c r="F178" s="4" t="n"/>
      <c r="G178" s="4" t="n"/>
      <c r="H178" s="6" t="n"/>
      <c r="I178" s="12">
        <f>L178-J178</f>
        <v/>
      </c>
      <c r="J178" s="12">
        <f>IF(L178=0,0,MIN(N(G178),L178))</f>
        <v/>
      </c>
      <c r="K178" s="13">
        <f>IF(AND(F178&lt;&gt;"",D178=""),"区分を選んでください",IF(AND(F178&lt;&gt;"",LEFT(D178,3)="対象外"),"対象外：0円で計上",IF(N(G178)&gt;L178,"補填額が支払額を超過：超過分は無視","")&amp;IF(AND(E178="○",D178&lt;&gt;"医薬品購入"),IF(N(G178)&gt;L178,"／","")&amp;"セルフメディは区分「医薬品購入」のみ","")&amp;IF(LEFT(D178,10)="通院交通費（タクシー",IF(IF(N(G178)&gt;L178,"補填額が支払額を超過：超過分は無視","")&amp;IF(AND(E178="○",D178&lt;&gt;"医薬品購入"),IF(N(G178)&gt;L178,"／","")&amp;"セルフメディは区分「医薬品購入」のみ","")="","","／")&amp;"タクシー代は公共交通機関が使えない場合を除き対象外（No.1122）","")))</f>
        <v/>
      </c>
      <c r="L178" s="12">
        <f>IF(OR(F178="",D178="",LEFT(D178,3)="対象外"),0,N(F178))</f>
        <v/>
      </c>
      <c r="M178">
        <f>IF(L178=0,"",B178&amp;"|"&amp;C178)</f>
        <v/>
      </c>
      <c r="N178">
        <f>IF(M178="","",IF(COUNTIF(M$8:M178,M178)=1,1,0))</f>
        <v/>
      </c>
      <c r="O178">
        <f>IF(N178=1,SUM(N$8:N178),"")</f>
        <v/>
      </c>
      <c r="P178">
        <f>IF(M178="","",INDEX(O$8:O$307,MATCH(M178,M$8:M$307,0)))</f>
        <v/>
      </c>
    </row>
    <row r="179">
      <c r="A179" s="2" t="n">
        <v>172</v>
      </c>
      <c r="B179" s="6" t="n"/>
      <c r="C179" s="6" t="n"/>
      <c r="D179" s="6" t="n"/>
      <c r="E179" s="6" t="n"/>
      <c r="F179" s="4" t="n"/>
      <c r="G179" s="4" t="n"/>
      <c r="H179" s="6" t="n"/>
      <c r="I179" s="12">
        <f>L179-J179</f>
        <v/>
      </c>
      <c r="J179" s="12">
        <f>IF(L179=0,0,MIN(N(G179),L179))</f>
        <v/>
      </c>
      <c r="K179" s="13">
        <f>IF(AND(F179&lt;&gt;"",D179=""),"区分を選んでください",IF(AND(F179&lt;&gt;"",LEFT(D179,3)="対象外"),"対象外：0円で計上",IF(N(G179)&gt;L179,"補填額が支払額を超過：超過分は無視","")&amp;IF(AND(E179="○",D179&lt;&gt;"医薬品購入"),IF(N(G179)&gt;L179,"／","")&amp;"セルフメディは区分「医薬品購入」のみ","")&amp;IF(LEFT(D179,10)="通院交通費（タクシー",IF(IF(N(G179)&gt;L179,"補填額が支払額を超過：超過分は無視","")&amp;IF(AND(E179="○",D179&lt;&gt;"医薬品購入"),IF(N(G179)&gt;L179,"／","")&amp;"セルフメディは区分「医薬品購入」のみ","")="","","／")&amp;"タクシー代は公共交通機関が使えない場合を除き対象外（No.1122）","")))</f>
        <v/>
      </c>
      <c r="L179" s="12">
        <f>IF(OR(F179="",D179="",LEFT(D179,3)="対象外"),0,N(F179))</f>
        <v/>
      </c>
      <c r="M179">
        <f>IF(L179=0,"",B179&amp;"|"&amp;C179)</f>
        <v/>
      </c>
      <c r="N179">
        <f>IF(M179="","",IF(COUNTIF(M$8:M179,M179)=1,1,0))</f>
        <v/>
      </c>
      <c r="O179">
        <f>IF(N179=1,SUM(N$8:N179),"")</f>
        <v/>
      </c>
      <c r="P179">
        <f>IF(M179="","",INDEX(O$8:O$307,MATCH(M179,M$8:M$307,0)))</f>
        <v/>
      </c>
    </row>
    <row r="180">
      <c r="A180" s="2" t="n">
        <v>173</v>
      </c>
      <c r="B180" s="6" t="n"/>
      <c r="C180" s="6" t="n"/>
      <c r="D180" s="6" t="n"/>
      <c r="E180" s="6" t="n"/>
      <c r="F180" s="4" t="n"/>
      <c r="G180" s="4" t="n"/>
      <c r="H180" s="6" t="n"/>
      <c r="I180" s="12">
        <f>L180-J180</f>
        <v/>
      </c>
      <c r="J180" s="12">
        <f>IF(L180=0,0,MIN(N(G180),L180))</f>
        <v/>
      </c>
      <c r="K180" s="13">
        <f>IF(AND(F180&lt;&gt;"",D180=""),"区分を選んでください",IF(AND(F180&lt;&gt;"",LEFT(D180,3)="対象外"),"対象外：0円で計上",IF(N(G180)&gt;L180,"補填額が支払額を超過：超過分は無視","")&amp;IF(AND(E180="○",D180&lt;&gt;"医薬品購入"),IF(N(G180)&gt;L180,"／","")&amp;"セルフメディは区分「医薬品購入」のみ","")&amp;IF(LEFT(D180,10)="通院交通費（タクシー",IF(IF(N(G180)&gt;L180,"補填額が支払額を超過：超過分は無視","")&amp;IF(AND(E180="○",D180&lt;&gt;"医薬品購入"),IF(N(G180)&gt;L180,"／","")&amp;"セルフメディは区分「医薬品購入」のみ","")="","","／")&amp;"タクシー代は公共交通機関が使えない場合を除き対象外（No.1122）","")))</f>
        <v/>
      </c>
      <c r="L180" s="12">
        <f>IF(OR(F180="",D180="",LEFT(D180,3)="対象外"),0,N(F180))</f>
        <v/>
      </c>
      <c r="M180">
        <f>IF(L180=0,"",B180&amp;"|"&amp;C180)</f>
        <v/>
      </c>
      <c r="N180">
        <f>IF(M180="","",IF(COUNTIF(M$8:M180,M180)=1,1,0))</f>
        <v/>
      </c>
      <c r="O180">
        <f>IF(N180=1,SUM(N$8:N180),"")</f>
        <v/>
      </c>
      <c r="P180">
        <f>IF(M180="","",INDEX(O$8:O$307,MATCH(M180,M$8:M$307,0)))</f>
        <v/>
      </c>
    </row>
    <row r="181">
      <c r="A181" s="2" t="n">
        <v>174</v>
      </c>
      <c r="B181" s="6" t="n"/>
      <c r="C181" s="6" t="n"/>
      <c r="D181" s="6" t="n"/>
      <c r="E181" s="6" t="n"/>
      <c r="F181" s="4" t="n"/>
      <c r="G181" s="4" t="n"/>
      <c r="H181" s="6" t="n"/>
      <c r="I181" s="12">
        <f>L181-J181</f>
        <v/>
      </c>
      <c r="J181" s="12">
        <f>IF(L181=0,0,MIN(N(G181),L181))</f>
        <v/>
      </c>
      <c r="K181" s="13">
        <f>IF(AND(F181&lt;&gt;"",D181=""),"区分を選んでください",IF(AND(F181&lt;&gt;"",LEFT(D181,3)="対象外"),"対象外：0円で計上",IF(N(G181)&gt;L181,"補填額が支払額を超過：超過分は無視","")&amp;IF(AND(E181="○",D181&lt;&gt;"医薬品購入"),IF(N(G181)&gt;L181,"／","")&amp;"セルフメディは区分「医薬品購入」のみ","")&amp;IF(LEFT(D181,10)="通院交通費（タクシー",IF(IF(N(G181)&gt;L181,"補填額が支払額を超過：超過分は無視","")&amp;IF(AND(E181="○",D181&lt;&gt;"医薬品購入"),IF(N(G181)&gt;L181,"／","")&amp;"セルフメディは区分「医薬品購入」のみ","")="","","／")&amp;"タクシー代は公共交通機関が使えない場合を除き対象外（No.1122）","")))</f>
        <v/>
      </c>
      <c r="L181" s="12">
        <f>IF(OR(F181="",D181="",LEFT(D181,3)="対象外"),0,N(F181))</f>
        <v/>
      </c>
      <c r="M181">
        <f>IF(L181=0,"",B181&amp;"|"&amp;C181)</f>
        <v/>
      </c>
      <c r="N181">
        <f>IF(M181="","",IF(COUNTIF(M$8:M181,M181)=1,1,0))</f>
        <v/>
      </c>
      <c r="O181">
        <f>IF(N181=1,SUM(N$8:N181),"")</f>
        <v/>
      </c>
      <c r="P181">
        <f>IF(M181="","",INDEX(O$8:O$307,MATCH(M181,M$8:M$307,0)))</f>
        <v/>
      </c>
    </row>
    <row r="182">
      <c r="A182" s="2" t="n">
        <v>175</v>
      </c>
      <c r="B182" s="6" t="n"/>
      <c r="C182" s="6" t="n"/>
      <c r="D182" s="6" t="n"/>
      <c r="E182" s="6" t="n"/>
      <c r="F182" s="4" t="n"/>
      <c r="G182" s="4" t="n"/>
      <c r="H182" s="6" t="n"/>
      <c r="I182" s="12">
        <f>L182-J182</f>
        <v/>
      </c>
      <c r="J182" s="12">
        <f>IF(L182=0,0,MIN(N(G182),L182))</f>
        <v/>
      </c>
      <c r="K182" s="13">
        <f>IF(AND(F182&lt;&gt;"",D182=""),"区分を選んでください",IF(AND(F182&lt;&gt;"",LEFT(D182,3)="対象外"),"対象外：0円で計上",IF(N(G182)&gt;L182,"補填額が支払額を超過：超過分は無視","")&amp;IF(AND(E182="○",D182&lt;&gt;"医薬品購入"),IF(N(G182)&gt;L182,"／","")&amp;"セルフメディは区分「医薬品購入」のみ","")&amp;IF(LEFT(D182,10)="通院交通費（タクシー",IF(IF(N(G182)&gt;L182,"補填額が支払額を超過：超過分は無視","")&amp;IF(AND(E182="○",D182&lt;&gt;"医薬品購入"),IF(N(G182)&gt;L182,"／","")&amp;"セルフメディは区分「医薬品購入」のみ","")="","","／")&amp;"タクシー代は公共交通機関が使えない場合を除き対象外（No.1122）","")))</f>
        <v/>
      </c>
      <c r="L182" s="12">
        <f>IF(OR(F182="",D182="",LEFT(D182,3)="対象外"),0,N(F182))</f>
        <v/>
      </c>
      <c r="M182">
        <f>IF(L182=0,"",B182&amp;"|"&amp;C182)</f>
        <v/>
      </c>
      <c r="N182">
        <f>IF(M182="","",IF(COUNTIF(M$8:M182,M182)=1,1,0))</f>
        <v/>
      </c>
      <c r="O182">
        <f>IF(N182=1,SUM(N$8:N182),"")</f>
        <v/>
      </c>
      <c r="P182">
        <f>IF(M182="","",INDEX(O$8:O$307,MATCH(M182,M$8:M$307,0)))</f>
        <v/>
      </c>
    </row>
    <row r="183">
      <c r="A183" s="2" t="n">
        <v>176</v>
      </c>
      <c r="B183" s="6" t="n"/>
      <c r="C183" s="6" t="n"/>
      <c r="D183" s="6" t="n"/>
      <c r="E183" s="6" t="n"/>
      <c r="F183" s="4" t="n"/>
      <c r="G183" s="4" t="n"/>
      <c r="H183" s="6" t="n"/>
      <c r="I183" s="12">
        <f>L183-J183</f>
        <v/>
      </c>
      <c r="J183" s="12">
        <f>IF(L183=0,0,MIN(N(G183),L183))</f>
        <v/>
      </c>
      <c r="K183" s="13">
        <f>IF(AND(F183&lt;&gt;"",D183=""),"区分を選んでください",IF(AND(F183&lt;&gt;"",LEFT(D183,3)="対象外"),"対象外：0円で計上",IF(N(G183)&gt;L183,"補填額が支払額を超過：超過分は無視","")&amp;IF(AND(E183="○",D183&lt;&gt;"医薬品購入"),IF(N(G183)&gt;L183,"／","")&amp;"セルフメディは区分「医薬品購入」のみ","")&amp;IF(LEFT(D183,10)="通院交通費（タクシー",IF(IF(N(G183)&gt;L183,"補填額が支払額を超過：超過分は無視","")&amp;IF(AND(E183="○",D183&lt;&gt;"医薬品購入"),IF(N(G183)&gt;L183,"／","")&amp;"セルフメディは区分「医薬品購入」のみ","")="","","／")&amp;"タクシー代は公共交通機関が使えない場合を除き対象外（No.1122）","")))</f>
        <v/>
      </c>
      <c r="L183" s="12">
        <f>IF(OR(F183="",D183="",LEFT(D183,3)="対象外"),0,N(F183))</f>
        <v/>
      </c>
      <c r="M183">
        <f>IF(L183=0,"",B183&amp;"|"&amp;C183)</f>
        <v/>
      </c>
      <c r="N183">
        <f>IF(M183="","",IF(COUNTIF(M$8:M183,M183)=1,1,0))</f>
        <v/>
      </c>
      <c r="O183">
        <f>IF(N183=1,SUM(N$8:N183),"")</f>
        <v/>
      </c>
      <c r="P183">
        <f>IF(M183="","",INDEX(O$8:O$307,MATCH(M183,M$8:M$307,0)))</f>
        <v/>
      </c>
    </row>
    <row r="184">
      <c r="A184" s="2" t="n">
        <v>177</v>
      </c>
      <c r="B184" s="6" t="n"/>
      <c r="C184" s="6" t="n"/>
      <c r="D184" s="6" t="n"/>
      <c r="E184" s="6" t="n"/>
      <c r="F184" s="4" t="n"/>
      <c r="G184" s="4" t="n"/>
      <c r="H184" s="6" t="n"/>
      <c r="I184" s="12">
        <f>L184-J184</f>
        <v/>
      </c>
      <c r="J184" s="12">
        <f>IF(L184=0,0,MIN(N(G184),L184))</f>
        <v/>
      </c>
      <c r="K184" s="13">
        <f>IF(AND(F184&lt;&gt;"",D184=""),"区分を選んでください",IF(AND(F184&lt;&gt;"",LEFT(D184,3)="対象外"),"対象外：0円で計上",IF(N(G184)&gt;L184,"補填額が支払額を超過：超過分は無視","")&amp;IF(AND(E184="○",D184&lt;&gt;"医薬品購入"),IF(N(G184)&gt;L184,"／","")&amp;"セルフメディは区分「医薬品購入」のみ","")&amp;IF(LEFT(D184,10)="通院交通費（タクシー",IF(IF(N(G184)&gt;L184,"補填額が支払額を超過：超過分は無視","")&amp;IF(AND(E184="○",D184&lt;&gt;"医薬品購入"),IF(N(G184)&gt;L184,"／","")&amp;"セルフメディは区分「医薬品購入」のみ","")="","","／")&amp;"タクシー代は公共交通機関が使えない場合を除き対象外（No.1122）","")))</f>
        <v/>
      </c>
      <c r="L184" s="12">
        <f>IF(OR(F184="",D184="",LEFT(D184,3)="対象外"),0,N(F184))</f>
        <v/>
      </c>
      <c r="M184">
        <f>IF(L184=0,"",B184&amp;"|"&amp;C184)</f>
        <v/>
      </c>
      <c r="N184">
        <f>IF(M184="","",IF(COUNTIF(M$8:M184,M184)=1,1,0))</f>
        <v/>
      </c>
      <c r="O184">
        <f>IF(N184=1,SUM(N$8:N184),"")</f>
        <v/>
      </c>
      <c r="P184">
        <f>IF(M184="","",INDEX(O$8:O$307,MATCH(M184,M$8:M$307,0)))</f>
        <v/>
      </c>
    </row>
    <row r="185">
      <c r="A185" s="2" t="n">
        <v>178</v>
      </c>
      <c r="B185" s="6" t="n"/>
      <c r="C185" s="6" t="n"/>
      <c r="D185" s="6" t="n"/>
      <c r="E185" s="6" t="n"/>
      <c r="F185" s="4" t="n"/>
      <c r="G185" s="4" t="n"/>
      <c r="H185" s="6" t="n"/>
      <c r="I185" s="12">
        <f>L185-J185</f>
        <v/>
      </c>
      <c r="J185" s="12">
        <f>IF(L185=0,0,MIN(N(G185),L185))</f>
        <v/>
      </c>
      <c r="K185" s="13">
        <f>IF(AND(F185&lt;&gt;"",D185=""),"区分を選んでください",IF(AND(F185&lt;&gt;"",LEFT(D185,3)="対象外"),"対象外：0円で計上",IF(N(G185)&gt;L185,"補填額が支払額を超過：超過分は無視","")&amp;IF(AND(E185="○",D185&lt;&gt;"医薬品購入"),IF(N(G185)&gt;L185,"／","")&amp;"セルフメディは区分「医薬品購入」のみ","")&amp;IF(LEFT(D185,10)="通院交通費（タクシー",IF(IF(N(G185)&gt;L185,"補填額が支払額を超過：超過分は無視","")&amp;IF(AND(E185="○",D185&lt;&gt;"医薬品購入"),IF(N(G185)&gt;L185,"／","")&amp;"セルフメディは区分「医薬品購入」のみ","")="","","／")&amp;"タクシー代は公共交通機関が使えない場合を除き対象外（No.1122）","")))</f>
        <v/>
      </c>
      <c r="L185" s="12">
        <f>IF(OR(F185="",D185="",LEFT(D185,3)="対象外"),0,N(F185))</f>
        <v/>
      </c>
      <c r="M185">
        <f>IF(L185=0,"",B185&amp;"|"&amp;C185)</f>
        <v/>
      </c>
      <c r="N185">
        <f>IF(M185="","",IF(COUNTIF(M$8:M185,M185)=1,1,0))</f>
        <v/>
      </c>
      <c r="O185">
        <f>IF(N185=1,SUM(N$8:N185),"")</f>
        <v/>
      </c>
      <c r="P185">
        <f>IF(M185="","",INDEX(O$8:O$307,MATCH(M185,M$8:M$307,0)))</f>
        <v/>
      </c>
    </row>
    <row r="186">
      <c r="A186" s="2" t="n">
        <v>179</v>
      </c>
      <c r="B186" s="6" t="n"/>
      <c r="C186" s="6" t="n"/>
      <c r="D186" s="6" t="n"/>
      <c r="E186" s="6" t="n"/>
      <c r="F186" s="4" t="n"/>
      <c r="G186" s="4" t="n"/>
      <c r="H186" s="6" t="n"/>
      <c r="I186" s="12">
        <f>L186-J186</f>
        <v/>
      </c>
      <c r="J186" s="12">
        <f>IF(L186=0,0,MIN(N(G186),L186))</f>
        <v/>
      </c>
      <c r="K186" s="13">
        <f>IF(AND(F186&lt;&gt;"",D186=""),"区分を選んでください",IF(AND(F186&lt;&gt;"",LEFT(D186,3)="対象外"),"対象外：0円で計上",IF(N(G186)&gt;L186,"補填額が支払額を超過：超過分は無視","")&amp;IF(AND(E186="○",D186&lt;&gt;"医薬品購入"),IF(N(G186)&gt;L186,"／","")&amp;"セルフメディは区分「医薬品購入」のみ","")&amp;IF(LEFT(D186,10)="通院交通費（タクシー",IF(IF(N(G186)&gt;L186,"補填額が支払額を超過：超過分は無視","")&amp;IF(AND(E186="○",D186&lt;&gt;"医薬品購入"),IF(N(G186)&gt;L186,"／","")&amp;"セルフメディは区分「医薬品購入」のみ","")="","","／")&amp;"タクシー代は公共交通機関が使えない場合を除き対象外（No.1122）","")))</f>
        <v/>
      </c>
      <c r="L186" s="12">
        <f>IF(OR(F186="",D186="",LEFT(D186,3)="対象外"),0,N(F186))</f>
        <v/>
      </c>
      <c r="M186">
        <f>IF(L186=0,"",B186&amp;"|"&amp;C186)</f>
        <v/>
      </c>
      <c r="N186">
        <f>IF(M186="","",IF(COUNTIF(M$8:M186,M186)=1,1,0))</f>
        <v/>
      </c>
      <c r="O186">
        <f>IF(N186=1,SUM(N$8:N186),"")</f>
        <v/>
      </c>
      <c r="P186">
        <f>IF(M186="","",INDEX(O$8:O$307,MATCH(M186,M$8:M$307,0)))</f>
        <v/>
      </c>
    </row>
    <row r="187">
      <c r="A187" s="2" t="n">
        <v>180</v>
      </c>
      <c r="B187" s="6" t="n"/>
      <c r="C187" s="6" t="n"/>
      <c r="D187" s="6" t="n"/>
      <c r="E187" s="6" t="n"/>
      <c r="F187" s="4" t="n"/>
      <c r="G187" s="4" t="n"/>
      <c r="H187" s="6" t="n"/>
      <c r="I187" s="12">
        <f>L187-J187</f>
        <v/>
      </c>
      <c r="J187" s="12">
        <f>IF(L187=0,0,MIN(N(G187),L187))</f>
        <v/>
      </c>
      <c r="K187" s="13">
        <f>IF(AND(F187&lt;&gt;"",D187=""),"区分を選んでください",IF(AND(F187&lt;&gt;"",LEFT(D187,3)="対象外"),"対象外：0円で計上",IF(N(G187)&gt;L187,"補填額が支払額を超過：超過分は無視","")&amp;IF(AND(E187="○",D187&lt;&gt;"医薬品購入"),IF(N(G187)&gt;L187,"／","")&amp;"セルフメディは区分「医薬品購入」のみ","")&amp;IF(LEFT(D187,10)="通院交通費（タクシー",IF(IF(N(G187)&gt;L187,"補填額が支払額を超過：超過分は無視","")&amp;IF(AND(E187="○",D187&lt;&gt;"医薬品購入"),IF(N(G187)&gt;L187,"／","")&amp;"セルフメディは区分「医薬品購入」のみ","")="","","／")&amp;"タクシー代は公共交通機関が使えない場合を除き対象外（No.1122）","")))</f>
        <v/>
      </c>
      <c r="L187" s="12">
        <f>IF(OR(F187="",D187="",LEFT(D187,3)="対象外"),0,N(F187))</f>
        <v/>
      </c>
      <c r="M187">
        <f>IF(L187=0,"",B187&amp;"|"&amp;C187)</f>
        <v/>
      </c>
      <c r="N187">
        <f>IF(M187="","",IF(COUNTIF(M$8:M187,M187)=1,1,0))</f>
        <v/>
      </c>
      <c r="O187">
        <f>IF(N187=1,SUM(N$8:N187),"")</f>
        <v/>
      </c>
      <c r="P187">
        <f>IF(M187="","",INDEX(O$8:O$307,MATCH(M187,M$8:M$307,0)))</f>
        <v/>
      </c>
    </row>
    <row r="188">
      <c r="A188" s="2" t="n">
        <v>181</v>
      </c>
      <c r="B188" s="6" t="n"/>
      <c r="C188" s="6" t="n"/>
      <c r="D188" s="6" t="n"/>
      <c r="E188" s="6" t="n"/>
      <c r="F188" s="4" t="n"/>
      <c r="G188" s="4" t="n"/>
      <c r="H188" s="6" t="n"/>
      <c r="I188" s="12">
        <f>L188-J188</f>
        <v/>
      </c>
      <c r="J188" s="12">
        <f>IF(L188=0,0,MIN(N(G188),L188))</f>
        <v/>
      </c>
      <c r="K188" s="13">
        <f>IF(AND(F188&lt;&gt;"",D188=""),"区分を選んでください",IF(AND(F188&lt;&gt;"",LEFT(D188,3)="対象外"),"対象外：0円で計上",IF(N(G188)&gt;L188,"補填額が支払額を超過：超過分は無視","")&amp;IF(AND(E188="○",D188&lt;&gt;"医薬品購入"),IF(N(G188)&gt;L188,"／","")&amp;"セルフメディは区分「医薬品購入」のみ","")&amp;IF(LEFT(D188,10)="通院交通費（タクシー",IF(IF(N(G188)&gt;L188,"補填額が支払額を超過：超過分は無視","")&amp;IF(AND(E188="○",D188&lt;&gt;"医薬品購入"),IF(N(G188)&gt;L188,"／","")&amp;"セルフメディは区分「医薬品購入」のみ","")="","","／")&amp;"タクシー代は公共交通機関が使えない場合を除き対象外（No.1122）","")))</f>
        <v/>
      </c>
      <c r="L188" s="12">
        <f>IF(OR(F188="",D188="",LEFT(D188,3)="対象外"),0,N(F188))</f>
        <v/>
      </c>
      <c r="M188">
        <f>IF(L188=0,"",B188&amp;"|"&amp;C188)</f>
        <v/>
      </c>
      <c r="N188">
        <f>IF(M188="","",IF(COUNTIF(M$8:M188,M188)=1,1,0))</f>
        <v/>
      </c>
      <c r="O188">
        <f>IF(N188=1,SUM(N$8:N188),"")</f>
        <v/>
      </c>
      <c r="P188">
        <f>IF(M188="","",INDEX(O$8:O$307,MATCH(M188,M$8:M$307,0)))</f>
        <v/>
      </c>
    </row>
    <row r="189">
      <c r="A189" s="2" t="n">
        <v>182</v>
      </c>
      <c r="B189" s="6" t="n"/>
      <c r="C189" s="6" t="n"/>
      <c r="D189" s="6" t="n"/>
      <c r="E189" s="6" t="n"/>
      <c r="F189" s="4" t="n"/>
      <c r="G189" s="4" t="n"/>
      <c r="H189" s="6" t="n"/>
      <c r="I189" s="12">
        <f>L189-J189</f>
        <v/>
      </c>
      <c r="J189" s="12">
        <f>IF(L189=0,0,MIN(N(G189),L189))</f>
        <v/>
      </c>
      <c r="K189" s="13">
        <f>IF(AND(F189&lt;&gt;"",D189=""),"区分を選んでください",IF(AND(F189&lt;&gt;"",LEFT(D189,3)="対象外"),"対象外：0円で計上",IF(N(G189)&gt;L189,"補填額が支払額を超過：超過分は無視","")&amp;IF(AND(E189="○",D189&lt;&gt;"医薬品購入"),IF(N(G189)&gt;L189,"／","")&amp;"セルフメディは区分「医薬品購入」のみ","")&amp;IF(LEFT(D189,10)="通院交通費（タクシー",IF(IF(N(G189)&gt;L189,"補填額が支払額を超過：超過分は無視","")&amp;IF(AND(E189="○",D189&lt;&gt;"医薬品購入"),IF(N(G189)&gt;L189,"／","")&amp;"セルフメディは区分「医薬品購入」のみ","")="","","／")&amp;"タクシー代は公共交通機関が使えない場合を除き対象外（No.1122）","")))</f>
        <v/>
      </c>
      <c r="L189" s="12">
        <f>IF(OR(F189="",D189="",LEFT(D189,3)="対象外"),0,N(F189))</f>
        <v/>
      </c>
      <c r="M189">
        <f>IF(L189=0,"",B189&amp;"|"&amp;C189)</f>
        <v/>
      </c>
      <c r="N189">
        <f>IF(M189="","",IF(COUNTIF(M$8:M189,M189)=1,1,0))</f>
        <v/>
      </c>
      <c r="O189">
        <f>IF(N189=1,SUM(N$8:N189),"")</f>
        <v/>
      </c>
      <c r="P189">
        <f>IF(M189="","",INDEX(O$8:O$307,MATCH(M189,M$8:M$307,0)))</f>
        <v/>
      </c>
    </row>
    <row r="190">
      <c r="A190" s="2" t="n">
        <v>183</v>
      </c>
      <c r="B190" s="6" t="n"/>
      <c r="C190" s="6" t="n"/>
      <c r="D190" s="6" t="n"/>
      <c r="E190" s="6" t="n"/>
      <c r="F190" s="4" t="n"/>
      <c r="G190" s="4" t="n"/>
      <c r="H190" s="6" t="n"/>
      <c r="I190" s="12">
        <f>L190-J190</f>
        <v/>
      </c>
      <c r="J190" s="12">
        <f>IF(L190=0,0,MIN(N(G190),L190))</f>
        <v/>
      </c>
      <c r="K190" s="13">
        <f>IF(AND(F190&lt;&gt;"",D190=""),"区分を選んでください",IF(AND(F190&lt;&gt;"",LEFT(D190,3)="対象外"),"対象外：0円で計上",IF(N(G190)&gt;L190,"補填額が支払額を超過：超過分は無視","")&amp;IF(AND(E190="○",D190&lt;&gt;"医薬品購入"),IF(N(G190)&gt;L190,"／","")&amp;"セルフメディは区分「医薬品購入」のみ","")&amp;IF(LEFT(D190,10)="通院交通費（タクシー",IF(IF(N(G190)&gt;L190,"補填額が支払額を超過：超過分は無視","")&amp;IF(AND(E190="○",D190&lt;&gt;"医薬品購入"),IF(N(G190)&gt;L190,"／","")&amp;"セルフメディは区分「医薬品購入」のみ","")="","","／")&amp;"タクシー代は公共交通機関が使えない場合を除き対象外（No.1122）","")))</f>
        <v/>
      </c>
      <c r="L190" s="12">
        <f>IF(OR(F190="",D190="",LEFT(D190,3)="対象外"),0,N(F190))</f>
        <v/>
      </c>
      <c r="M190">
        <f>IF(L190=0,"",B190&amp;"|"&amp;C190)</f>
        <v/>
      </c>
      <c r="N190">
        <f>IF(M190="","",IF(COUNTIF(M$8:M190,M190)=1,1,0))</f>
        <v/>
      </c>
      <c r="O190">
        <f>IF(N190=1,SUM(N$8:N190),"")</f>
        <v/>
      </c>
      <c r="P190">
        <f>IF(M190="","",INDEX(O$8:O$307,MATCH(M190,M$8:M$307,0)))</f>
        <v/>
      </c>
    </row>
    <row r="191">
      <c r="A191" s="2" t="n">
        <v>184</v>
      </c>
      <c r="B191" s="6" t="n"/>
      <c r="C191" s="6" t="n"/>
      <c r="D191" s="6" t="n"/>
      <c r="E191" s="6" t="n"/>
      <c r="F191" s="4" t="n"/>
      <c r="G191" s="4" t="n"/>
      <c r="H191" s="6" t="n"/>
      <c r="I191" s="12">
        <f>L191-J191</f>
        <v/>
      </c>
      <c r="J191" s="12">
        <f>IF(L191=0,0,MIN(N(G191),L191))</f>
        <v/>
      </c>
      <c r="K191" s="13">
        <f>IF(AND(F191&lt;&gt;"",D191=""),"区分を選んでください",IF(AND(F191&lt;&gt;"",LEFT(D191,3)="対象外"),"対象外：0円で計上",IF(N(G191)&gt;L191,"補填額が支払額を超過：超過分は無視","")&amp;IF(AND(E191="○",D191&lt;&gt;"医薬品購入"),IF(N(G191)&gt;L191,"／","")&amp;"セルフメディは区分「医薬品購入」のみ","")&amp;IF(LEFT(D191,10)="通院交通費（タクシー",IF(IF(N(G191)&gt;L191,"補填額が支払額を超過：超過分は無視","")&amp;IF(AND(E191="○",D191&lt;&gt;"医薬品購入"),IF(N(G191)&gt;L191,"／","")&amp;"セルフメディは区分「医薬品購入」のみ","")="","","／")&amp;"タクシー代は公共交通機関が使えない場合を除き対象外（No.1122）","")))</f>
        <v/>
      </c>
      <c r="L191" s="12">
        <f>IF(OR(F191="",D191="",LEFT(D191,3)="対象外"),0,N(F191))</f>
        <v/>
      </c>
      <c r="M191">
        <f>IF(L191=0,"",B191&amp;"|"&amp;C191)</f>
        <v/>
      </c>
      <c r="N191">
        <f>IF(M191="","",IF(COUNTIF(M$8:M191,M191)=1,1,0))</f>
        <v/>
      </c>
      <c r="O191">
        <f>IF(N191=1,SUM(N$8:N191),"")</f>
        <v/>
      </c>
      <c r="P191">
        <f>IF(M191="","",INDEX(O$8:O$307,MATCH(M191,M$8:M$307,0)))</f>
        <v/>
      </c>
    </row>
    <row r="192">
      <c r="A192" s="2" t="n">
        <v>185</v>
      </c>
      <c r="B192" s="6" t="n"/>
      <c r="C192" s="6" t="n"/>
      <c r="D192" s="6" t="n"/>
      <c r="E192" s="6" t="n"/>
      <c r="F192" s="4" t="n"/>
      <c r="G192" s="4" t="n"/>
      <c r="H192" s="6" t="n"/>
      <c r="I192" s="12">
        <f>L192-J192</f>
        <v/>
      </c>
      <c r="J192" s="12">
        <f>IF(L192=0,0,MIN(N(G192),L192))</f>
        <v/>
      </c>
      <c r="K192" s="13">
        <f>IF(AND(F192&lt;&gt;"",D192=""),"区分を選んでください",IF(AND(F192&lt;&gt;"",LEFT(D192,3)="対象外"),"対象外：0円で計上",IF(N(G192)&gt;L192,"補填額が支払額を超過：超過分は無視","")&amp;IF(AND(E192="○",D192&lt;&gt;"医薬品購入"),IF(N(G192)&gt;L192,"／","")&amp;"セルフメディは区分「医薬品購入」のみ","")&amp;IF(LEFT(D192,10)="通院交通費（タクシー",IF(IF(N(G192)&gt;L192,"補填額が支払額を超過：超過分は無視","")&amp;IF(AND(E192="○",D192&lt;&gt;"医薬品購入"),IF(N(G192)&gt;L192,"／","")&amp;"セルフメディは区分「医薬品購入」のみ","")="","","／")&amp;"タクシー代は公共交通機関が使えない場合を除き対象外（No.1122）","")))</f>
        <v/>
      </c>
      <c r="L192" s="12">
        <f>IF(OR(F192="",D192="",LEFT(D192,3)="対象外"),0,N(F192))</f>
        <v/>
      </c>
      <c r="M192">
        <f>IF(L192=0,"",B192&amp;"|"&amp;C192)</f>
        <v/>
      </c>
      <c r="N192">
        <f>IF(M192="","",IF(COUNTIF(M$8:M192,M192)=1,1,0))</f>
        <v/>
      </c>
      <c r="O192">
        <f>IF(N192=1,SUM(N$8:N192),"")</f>
        <v/>
      </c>
      <c r="P192">
        <f>IF(M192="","",INDEX(O$8:O$307,MATCH(M192,M$8:M$307,0)))</f>
        <v/>
      </c>
    </row>
    <row r="193">
      <c r="A193" s="2" t="n">
        <v>186</v>
      </c>
      <c r="B193" s="6" t="n"/>
      <c r="C193" s="6" t="n"/>
      <c r="D193" s="6" t="n"/>
      <c r="E193" s="6" t="n"/>
      <c r="F193" s="4" t="n"/>
      <c r="G193" s="4" t="n"/>
      <c r="H193" s="6" t="n"/>
      <c r="I193" s="12">
        <f>L193-J193</f>
        <v/>
      </c>
      <c r="J193" s="12">
        <f>IF(L193=0,0,MIN(N(G193),L193))</f>
        <v/>
      </c>
      <c r="K193" s="13">
        <f>IF(AND(F193&lt;&gt;"",D193=""),"区分を選んでください",IF(AND(F193&lt;&gt;"",LEFT(D193,3)="対象外"),"対象外：0円で計上",IF(N(G193)&gt;L193,"補填額が支払額を超過：超過分は無視","")&amp;IF(AND(E193="○",D193&lt;&gt;"医薬品購入"),IF(N(G193)&gt;L193,"／","")&amp;"セルフメディは区分「医薬品購入」のみ","")&amp;IF(LEFT(D193,10)="通院交通費（タクシー",IF(IF(N(G193)&gt;L193,"補填額が支払額を超過：超過分は無視","")&amp;IF(AND(E193="○",D193&lt;&gt;"医薬品購入"),IF(N(G193)&gt;L193,"／","")&amp;"セルフメディは区分「医薬品購入」のみ","")="","","／")&amp;"タクシー代は公共交通機関が使えない場合を除き対象外（No.1122）","")))</f>
        <v/>
      </c>
      <c r="L193" s="12">
        <f>IF(OR(F193="",D193="",LEFT(D193,3)="対象外"),0,N(F193))</f>
        <v/>
      </c>
      <c r="M193">
        <f>IF(L193=0,"",B193&amp;"|"&amp;C193)</f>
        <v/>
      </c>
      <c r="N193">
        <f>IF(M193="","",IF(COUNTIF(M$8:M193,M193)=1,1,0))</f>
        <v/>
      </c>
      <c r="O193">
        <f>IF(N193=1,SUM(N$8:N193),"")</f>
        <v/>
      </c>
      <c r="P193">
        <f>IF(M193="","",INDEX(O$8:O$307,MATCH(M193,M$8:M$307,0)))</f>
        <v/>
      </c>
    </row>
    <row r="194">
      <c r="A194" s="2" t="n">
        <v>187</v>
      </c>
      <c r="B194" s="6" t="n"/>
      <c r="C194" s="6" t="n"/>
      <c r="D194" s="6" t="n"/>
      <c r="E194" s="6" t="n"/>
      <c r="F194" s="4" t="n"/>
      <c r="G194" s="4" t="n"/>
      <c r="H194" s="6" t="n"/>
      <c r="I194" s="12">
        <f>L194-J194</f>
        <v/>
      </c>
      <c r="J194" s="12">
        <f>IF(L194=0,0,MIN(N(G194),L194))</f>
        <v/>
      </c>
      <c r="K194" s="13">
        <f>IF(AND(F194&lt;&gt;"",D194=""),"区分を選んでください",IF(AND(F194&lt;&gt;"",LEFT(D194,3)="対象外"),"対象外：0円で計上",IF(N(G194)&gt;L194,"補填額が支払額を超過：超過分は無視","")&amp;IF(AND(E194="○",D194&lt;&gt;"医薬品購入"),IF(N(G194)&gt;L194,"／","")&amp;"セルフメディは区分「医薬品購入」のみ","")&amp;IF(LEFT(D194,10)="通院交通費（タクシー",IF(IF(N(G194)&gt;L194,"補填額が支払額を超過：超過分は無視","")&amp;IF(AND(E194="○",D194&lt;&gt;"医薬品購入"),IF(N(G194)&gt;L194,"／","")&amp;"セルフメディは区分「医薬品購入」のみ","")="","","／")&amp;"タクシー代は公共交通機関が使えない場合を除き対象外（No.1122）","")))</f>
        <v/>
      </c>
      <c r="L194" s="12">
        <f>IF(OR(F194="",D194="",LEFT(D194,3)="対象外"),0,N(F194))</f>
        <v/>
      </c>
      <c r="M194">
        <f>IF(L194=0,"",B194&amp;"|"&amp;C194)</f>
        <v/>
      </c>
      <c r="N194">
        <f>IF(M194="","",IF(COUNTIF(M$8:M194,M194)=1,1,0))</f>
        <v/>
      </c>
      <c r="O194">
        <f>IF(N194=1,SUM(N$8:N194),"")</f>
        <v/>
      </c>
      <c r="P194">
        <f>IF(M194="","",INDEX(O$8:O$307,MATCH(M194,M$8:M$307,0)))</f>
        <v/>
      </c>
    </row>
    <row r="195">
      <c r="A195" s="2" t="n">
        <v>188</v>
      </c>
      <c r="B195" s="6" t="n"/>
      <c r="C195" s="6" t="n"/>
      <c r="D195" s="6" t="n"/>
      <c r="E195" s="6" t="n"/>
      <c r="F195" s="4" t="n"/>
      <c r="G195" s="4" t="n"/>
      <c r="H195" s="6" t="n"/>
      <c r="I195" s="12">
        <f>L195-J195</f>
        <v/>
      </c>
      <c r="J195" s="12">
        <f>IF(L195=0,0,MIN(N(G195),L195))</f>
        <v/>
      </c>
      <c r="K195" s="13">
        <f>IF(AND(F195&lt;&gt;"",D195=""),"区分を選んでください",IF(AND(F195&lt;&gt;"",LEFT(D195,3)="対象外"),"対象外：0円で計上",IF(N(G195)&gt;L195,"補填額が支払額を超過：超過分は無視","")&amp;IF(AND(E195="○",D195&lt;&gt;"医薬品購入"),IF(N(G195)&gt;L195,"／","")&amp;"セルフメディは区分「医薬品購入」のみ","")&amp;IF(LEFT(D195,10)="通院交通費（タクシー",IF(IF(N(G195)&gt;L195,"補填額が支払額を超過：超過分は無視","")&amp;IF(AND(E195="○",D195&lt;&gt;"医薬品購入"),IF(N(G195)&gt;L195,"／","")&amp;"セルフメディは区分「医薬品購入」のみ","")="","","／")&amp;"タクシー代は公共交通機関が使えない場合を除き対象外（No.1122）","")))</f>
        <v/>
      </c>
      <c r="L195" s="12">
        <f>IF(OR(F195="",D195="",LEFT(D195,3)="対象外"),0,N(F195))</f>
        <v/>
      </c>
      <c r="M195">
        <f>IF(L195=0,"",B195&amp;"|"&amp;C195)</f>
        <v/>
      </c>
      <c r="N195">
        <f>IF(M195="","",IF(COUNTIF(M$8:M195,M195)=1,1,0))</f>
        <v/>
      </c>
      <c r="O195">
        <f>IF(N195=1,SUM(N$8:N195),"")</f>
        <v/>
      </c>
      <c r="P195">
        <f>IF(M195="","",INDEX(O$8:O$307,MATCH(M195,M$8:M$307,0)))</f>
        <v/>
      </c>
    </row>
    <row r="196">
      <c r="A196" s="2" t="n">
        <v>189</v>
      </c>
      <c r="B196" s="6" t="n"/>
      <c r="C196" s="6" t="n"/>
      <c r="D196" s="6" t="n"/>
      <c r="E196" s="6" t="n"/>
      <c r="F196" s="4" t="n"/>
      <c r="G196" s="4" t="n"/>
      <c r="H196" s="6" t="n"/>
      <c r="I196" s="12">
        <f>L196-J196</f>
        <v/>
      </c>
      <c r="J196" s="12">
        <f>IF(L196=0,0,MIN(N(G196),L196))</f>
        <v/>
      </c>
      <c r="K196" s="13">
        <f>IF(AND(F196&lt;&gt;"",D196=""),"区分を選んでください",IF(AND(F196&lt;&gt;"",LEFT(D196,3)="対象外"),"対象外：0円で計上",IF(N(G196)&gt;L196,"補填額が支払額を超過：超過分は無視","")&amp;IF(AND(E196="○",D196&lt;&gt;"医薬品購入"),IF(N(G196)&gt;L196,"／","")&amp;"セルフメディは区分「医薬品購入」のみ","")&amp;IF(LEFT(D196,10)="通院交通費（タクシー",IF(IF(N(G196)&gt;L196,"補填額が支払額を超過：超過分は無視","")&amp;IF(AND(E196="○",D196&lt;&gt;"医薬品購入"),IF(N(G196)&gt;L196,"／","")&amp;"セルフメディは区分「医薬品購入」のみ","")="","","／")&amp;"タクシー代は公共交通機関が使えない場合を除き対象外（No.1122）","")))</f>
        <v/>
      </c>
      <c r="L196" s="12">
        <f>IF(OR(F196="",D196="",LEFT(D196,3)="対象外"),0,N(F196))</f>
        <v/>
      </c>
      <c r="M196">
        <f>IF(L196=0,"",B196&amp;"|"&amp;C196)</f>
        <v/>
      </c>
      <c r="N196">
        <f>IF(M196="","",IF(COUNTIF(M$8:M196,M196)=1,1,0))</f>
        <v/>
      </c>
      <c r="O196">
        <f>IF(N196=1,SUM(N$8:N196),"")</f>
        <v/>
      </c>
      <c r="P196">
        <f>IF(M196="","",INDEX(O$8:O$307,MATCH(M196,M$8:M$307,0)))</f>
        <v/>
      </c>
    </row>
    <row r="197">
      <c r="A197" s="2" t="n">
        <v>190</v>
      </c>
      <c r="B197" s="6" t="n"/>
      <c r="C197" s="6" t="n"/>
      <c r="D197" s="6" t="n"/>
      <c r="E197" s="6" t="n"/>
      <c r="F197" s="4" t="n"/>
      <c r="G197" s="4" t="n"/>
      <c r="H197" s="6" t="n"/>
      <c r="I197" s="12">
        <f>L197-J197</f>
        <v/>
      </c>
      <c r="J197" s="12">
        <f>IF(L197=0,0,MIN(N(G197),L197))</f>
        <v/>
      </c>
      <c r="K197" s="13">
        <f>IF(AND(F197&lt;&gt;"",D197=""),"区分を選んでください",IF(AND(F197&lt;&gt;"",LEFT(D197,3)="対象外"),"対象外：0円で計上",IF(N(G197)&gt;L197,"補填額が支払額を超過：超過分は無視","")&amp;IF(AND(E197="○",D197&lt;&gt;"医薬品購入"),IF(N(G197)&gt;L197,"／","")&amp;"セルフメディは区分「医薬品購入」のみ","")&amp;IF(LEFT(D197,10)="通院交通費（タクシー",IF(IF(N(G197)&gt;L197,"補填額が支払額を超過：超過分は無視","")&amp;IF(AND(E197="○",D197&lt;&gt;"医薬品購入"),IF(N(G197)&gt;L197,"／","")&amp;"セルフメディは区分「医薬品購入」のみ","")="","","／")&amp;"タクシー代は公共交通機関が使えない場合を除き対象外（No.1122）","")))</f>
        <v/>
      </c>
      <c r="L197" s="12">
        <f>IF(OR(F197="",D197="",LEFT(D197,3)="対象外"),0,N(F197))</f>
        <v/>
      </c>
      <c r="M197">
        <f>IF(L197=0,"",B197&amp;"|"&amp;C197)</f>
        <v/>
      </c>
      <c r="N197">
        <f>IF(M197="","",IF(COUNTIF(M$8:M197,M197)=1,1,0))</f>
        <v/>
      </c>
      <c r="O197">
        <f>IF(N197=1,SUM(N$8:N197),"")</f>
        <v/>
      </c>
      <c r="P197">
        <f>IF(M197="","",INDEX(O$8:O$307,MATCH(M197,M$8:M$307,0)))</f>
        <v/>
      </c>
    </row>
    <row r="198">
      <c r="A198" s="2" t="n">
        <v>191</v>
      </c>
      <c r="B198" s="6" t="n"/>
      <c r="C198" s="6" t="n"/>
      <c r="D198" s="6" t="n"/>
      <c r="E198" s="6" t="n"/>
      <c r="F198" s="4" t="n"/>
      <c r="G198" s="4" t="n"/>
      <c r="H198" s="6" t="n"/>
      <c r="I198" s="12">
        <f>L198-J198</f>
        <v/>
      </c>
      <c r="J198" s="12">
        <f>IF(L198=0,0,MIN(N(G198),L198))</f>
        <v/>
      </c>
      <c r="K198" s="13">
        <f>IF(AND(F198&lt;&gt;"",D198=""),"区分を選んでください",IF(AND(F198&lt;&gt;"",LEFT(D198,3)="対象外"),"対象外：0円で計上",IF(N(G198)&gt;L198,"補填額が支払額を超過：超過分は無視","")&amp;IF(AND(E198="○",D198&lt;&gt;"医薬品購入"),IF(N(G198)&gt;L198,"／","")&amp;"セルフメディは区分「医薬品購入」のみ","")&amp;IF(LEFT(D198,10)="通院交通費（タクシー",IF(IF(N(G198)&gt;L198,"補填額が支払額を超過：超過分は無視","")&amp;IF(AND(E198="○",D198&lt;&gt;"医薬品購入"),IF(N(G198)&gt;L198,"／","")&amp;"セルフメディは区分「医薬品購入」のみ","")="","","／")&amp;"タクシー代は公共交通機関が使えない場合を除き対象外（No.1122）","")))</f>
        <v/>
      </c>
      <c r="L198" s="12">
        <f>IF(OR(F198="",D198="",LEFT(D198,3)="対象外"),0,N(F198))</f>
        <v/>
      </c>
      <c r="M198">
        <f>IF(L198=0,"",B198&amp;"|"&amp;C198)</f>
        <v/>
      </c>
      <c r="N198">
        <f>IF(M198="","",IF(COUNTIF(M$8:M198,M198)=1,1,0))</f>
        <v/>
      </c>
      <c r="O198">
        <f>IF(N198=1,SUM(N$8:N198),"")</f>
        <v/>
      </c>
      <c r="P198">
        <f>IF(M198="","",INDEX(O$8:O$307,MATCH(M198,M$8:M$307,0)))</f>
        <v/>
      </c>
    </row>
    <row r="199">
      <c r="A199" s="2" t="n">
        <v>192</v>
      </c>
      <c r="B199" s="6" t="n"/>
      <c r="C199" s="6" t="n"/>
      <c r="D199" s="6" t="n"/>
      <c r="E199" s="6" t="n"/>
      <c r="F199" s="4" t="n"/>
      <c r="G199" s="4" t="n"/>
      <c r="H199" s="6" t="n"/>
      <c r="I199" s="12">
        <f>L199-J199</f>
        <v/>
      </c>
      <c r="J199" s="12">
        <f>IF(L199=0,0,MIN(N(G199),L199))</f>
        <v/>
      </c>
      <c r="K199" s="13">
        <f>IF(AND(F199&lt;&gt;"",D199=""),"区分を選んでください",IF(AND(F199&lt;&gt;"",LEFT(D199,3)="対象外"),"対象外：0円で計上",IF(N(G199)&gt;L199,"補填額が支払額を超過：超過分は無視","")&amp;IF(AND(E199="○",D199&lt;&gt;"医薬品購入"),IF(N(G199)&gt;L199,"／","")&amp;"セルフメディは区分「医薬品購入」のみ","")&amp;IF(LEFT(D199,10)="通院交通費（タクシー",IF(IF(N(G199)&gt;L199,"補填額が支払額を超過：超過分は無視","")&amp;IF(AND(E199="○",D199&lt;&gt;"医薬品購入"),IF(N(G199)&gt;L199,"／","")&amp;"セルフメディは区分「医薬品購入」のみ","")="","","／")&amp;"タクシー代は公共交通機関が使えない場合を除き対象外（No.1122）","")))</f>
        <v/>
      </c>
      <c r="L199" s="12">
        <f>IF(OR(F199="",D199="",LEFT(D199,3)="対象外"),0,N(F199))</f>
        <v/>
      </c>
      <c r="M199">
        <f>IF(L199=0,"",B199&amp;"|"&amp;C199)</f>
        <v/>
      </c>
      <c r="N199">
        <f>IF(M199="","",IF(COUNTIF(M$8:M199,M199)=1,1,0))</f>
        <v/>
      </c>
      <c r="O199">
        <f>IF(N199=1,SUM(N$8:N199),"")</f>
        <v/>
      </c>
      <c r="P199">
        <f>IF(M199="","",INDEX(O$8:O$307,MATCH(M199,M$8:M$307,0)))</f>
        <v/>
      </c>
    </row>
    <row r="200">
      <c r="A200" s="2" t="n">
        <v>193</v>
      </c>
      <c r="B200" s="6" t="n"/>
      <c r="C200" s="6" t="n"/>
      <c r="D200" s="6" t="n"/>
      <c r="E200" s="6" t="n"/>
      <c r="F200" s="4" t="n"/>
      <c r="G200" s="4" t="n"/>
      <c r="H200" s="6" t="n"/>
      <c r="I200" s="12">
        <f>L200-J200</f>
        <v/>
      </c>
      <c r="J200" s="12">
        <f>IF(L200=0,0,MIN(N(G200),L200))</f>
        <v/>
      </c>
      <c r="K200" s="13">
        <f>IF(AND(F200&lt;&gt;"",D200=""),"区分を選んでください",IF(AND(F200&lt;&gt;"",LEFT(D200,3)="対象外"),"対象外：0円で計上",IF(N(G200)&gt;L200,"補填額が支払額を超過：超過分は無視","")&amp;IF(AND(E200="○",D200&lt;&gt;"医薬品購入"),IF(N(G200)&gt;L200,"／","")&amp;"セルフメディは区分「医薬品購入」のみ","")&amp;IF(LEFT(D200,10)="通院交通費（タクシー",IF(IF(N(G200)&gt;L200,"補填額が支払額を超過：超過分は無視","")&amp;IF(AND(E200="○",D200&lt;&gt;"医薬品購入"),IF(N(G200)&gt;L200,"／","")&amp;"セルフメディは区分「医薬品購入」のみ","")="","","／")&amp;"タクシー代は公共交通機関が使えない場合を除き対象外（No.1122）","")))</f>
        <v/>
      </c>
      <c r="L200" s="12">
        <f>IF(OR(F200="",D200="",LEFT(D200,3)="対象外"),0,N(F200))</f>
        <v/>
      </c>
      <c r="M200">
        <f>IF(L200=0,"",B200&amp;"|"&amp;C200)</f>
        <v/>
      </c>
      <c r="N200">
        <f>IF(M200="","",IF(COUNTIF(M$8:M200,M200)=1,1,0))</f>
        <v/>
      </c>
      <c r="O200">
        <f>IF(N200=1,SUM(N$8:N200),"")</f>
        <v/>
      </c>
      <c r="P200">
        <f>IF(M200="","",INDEX(O$8:O$307,MATCH(M200,M$8:M$307,0)))</f>
        <v/>
      </c>
    </row>
    <row r="201">
      <c r="A201" s="2" t="n">
        <v>194</v>
      </c>
      <c r="B201" s="6" t="n"/>
      <c r="C201" s="6" t="n"/>
      <c r="D201" s="6" t="n"/>
      <c r="E201" s="6" t="n"/>
      <c r="F201" s="4" t="n"/>
      <c r="G201" s="4" t="n"/>
      <c r="H201" s="6" t="n"/>
      <c r="I201" s="12">
        <f>L201-J201</f>
        <v/>
      </c>
      <c r="J201" s="12">
        <f>IF(L201=0,0,MIN(N(G201),L201))</f>
        <v/>
      </c>
      <c r="K201" s="13">
        <f>IF(AND(F201&lt;&gt;"",D201=""),"区分を選んでください",IF(AND(F201&lt;&gt;"",LEFT(D201,3)="対象外"),"対象外：0円で計上",IF(N(G201)&gt;L201,"補填額が支払額を超過：超過分は無視","")&amp;IF(AND(E201="○",D201&lt;&gt;"医薬品購入"),IF(N(G201)&gt;L201,"／","")&amp;"セルフメディは区分「医薬品購入」のみ","")&amp;IF(LEFT(D201,10)="通院交通費（タクシー",IF(IF(N(G201)&gt;L201,"補填額が支払額を超過：超過分は無視","")&amp;IF(AND(E201="○",D201&lt;&gt;"医薬品購入"),IF(N(G201)&gt;L201,"／","")&amp;"セルフメディは区分「医薬品購入」のみ","")="","","／")&amp;"タクシー代は公共交通機関が使えない場合を除き対象外（No.1122）","")))</f>
        <v/>
      </c>
      <c r="L201" s="12">
        <f>IF(OR(F201="",D201="",LEFT(D201,3)="対象外"),0,N(F201))</f>
        <v/>
      </c>
      <c r="M201">
        <f>IF(L201=0,"",B201&amp;"|"&amp;C201)</f>
        <v/>
      </c>
      <c r="N201">
        <f>IF(M201="","",IF(COUNTIF(M$8:M201,M201)=1,1,0))</f>
        <v/>
      </c>
      <c r="O201">
        <f>IF(N201=1,SUM(N$8:N201),"")</f>
        <v/>
      </c>
      <c r="P201">
        <f>IF(M201="","",INDEX(O$8:O$307,MATCH(M201,M$8:M$307,0)))</f>
        <v/>
      </c>
    </row>
    <row r="202">
      <c r="A202" s="2" t="n">
        <v>195</v>
      </c>
      <c r="B202" s="6" t="n"/>
      <c r="C202" s="6" t="n"/>
      <c r="D202" s="6" t="n"/>
      <c r="E202" s="6" t="n"/>
      <c r="F202" s="4" t="n"/>
      <c r="G202" s="4" t="n"/>
      <c r="H202" s="6" t="n"/>
      <c r="I202" s="12">
        <f>L202-J202</f>
        <v/>
      </c>
      <c r="J202" s="12">
        <f>IF(L202=0,0,MIN(N(G202),L202))</f>
        <v/>
      </c>
      <c r="K202" s="13">
        <f>IF(AND(F202&lt;&gt;"",D202=""),"区分を選んでください",IF(AND(F202&lt;&gt;"",LEFT(D202,3)="対象外"),"対象外：0円で計上",IF(N(G202)&gt;L202,"補填額が支払額を超過：超過分は無視","")&amp;IF(AND(E202="○",D202&lt;&gt;"医薬品購入"),IF(N(G202)&gt;L202,"／","")&amp;"セルフメディは区分「医薬品購入」のみ","")&amp;IF(LEFT(D202,10)="通院交通費（タクシー",IF(IF(N(G202)&gt;L202,"補填額が支払額を超過：超過分は無視","")&amp;IF(AND(E202="○",D202&lt;&gt;"医薬品購入"),IF(N(G202)&gt;L202,"／","")&amp;"セルフメディは区分「医薬品購入」のみ","")="","","／")&amp;"タクシー代は公共交通機関が使えない場合を除き対象外（No.1122）","")))</f>
        <v/>
      </c>
      <c r="L202" s="12">
        <f>IF(OR(F202="",D202="",LEFT(D202,3)="対象外"),0,N(F202))</f>
        <v/>
      </c>
      <c r="M202">
        <f>IF(L202=0,"",B202&amp;"|"&amp;C202)</f>
        <v/>
      </c>
      <c r="N202">
        <f>IF(M202="","",IF(COUNTIF(M$8:M202,M202)=1,1,0))</f>
        <v/>
      </c>
      <c r="O202">
        <f>IF(N202=1,SUM(N$8:N202),"")</f>
        <v/>
      </c>
      <c r="P202">
        <f>IF(M202="","",INDEX(O$8:O$307,MATCH(M202,M$8:M$307,0)))</f>
        <v/>
      </c>
    </row>
    <row r="203">
      <c r="A203" s="2" t="n">
        <v>196</v>
      </c>
      <c r="B203" s="6" t="n"/>
      <c r="C203" s="6" t="n"/>
      <c r="D203" s="6" t="n"/>
      <c r="E203" s="6" t="n"/>
      <c r="F203" s="4" t="n"/>
      <c r="G203" s="4" t="n"/>
      <c r="H203" s="6" t="n"/>
      <c r="I203" s="12">
        <f>L203-J203</f>
        <v/>
      </c>
      <c r="J203" s="12">
        <f>IF(L203=0,0,MIN(N(G203),L203))</f>
        <v/>
      </c>
      <c r="K203" s="13">
        <f>IF(AND(F203&lt;&gt;"",D203=""),"区分を選んでください",IF(AND(F203&lt;&gt;"",LEFT(D203,3)="対象外"),"対象外：0円で計上",IF(N(G203)&gt;L203,"補填額が支払額を超過：超過分は無視","")&amp;IF(AND(E203="○",D203&lt;&gt;"医薬品購入"),IF(N(G203)&gt;L203,"／","")&amp;"セルフメディは区分「医薬品購入」のみ","")&amp;IF(LEFT(D203,10)="通院交通費（タクシー",IF(IF(N(G203)&gt;L203,"補填額が支払額を超過：超過分は無視","")&amp;IF(AND(E203="○",D203&lt;&gt;"医薬品購入"),IF(N(G203)&gt;L203,"／","")&amp;"セルフメディは区分「医薬品購入」のみ","")="","","／")&amp;"タクシー代は公共交通機関が使えない場合を除き対象外（No.1122）","")))</f>
        <v/>
      </c>
      <c r="L203" s="12">
        <f>IF(OR(F203="",D203="",LEFT(D203,3)="対象外"),0,N(F203))</f>
        <v/>
      </c>
      <c r="M203">
        <f>IF(L203=0,"",B203&amp;"|"&amp;C203)</f>
        <v/>
      </c>
      <c r="N203">
        <f>IF(M203="","",IF(COUNTIF(M$8:M203,M203)=1,1,0))</f>
        <v/>
      </c>
      <c r="O203">
        <f>IF(N203=1,SUM(N$8:N203),"")</f>
        <v/>
      </c>
      <c r="P203">
        <f>IF(M203="","",INDEX(O$8:O$307,MATCH(M203,M$8:M$307,0)))</f>
        <v/>
      </c>
    </row>
    <row r="204">
      <c r="A204" s="2" t="n">
        <v>197</v>
      </c>
      <c r="B204" s="6" t="n"/>
      <c r="C204" s="6" t="n"/>
      <c r="D204" s="6" t="n"/>
      <c r="E204" s="6" t="n"/>
      <c r="F204" s="4" t="n"/>
      <c r="G204" s="4" t="n"/>
      <c r="H204" s="6" t="n"/>
      <c r="I204" s="12">
        <f>L204-J204</f>
        <v/>
      </c>
      <c r="J204" s="12">
        <f>IF(L204=0,0,MIN(N(G204),L204))</f>
        <v/>
      </c>
      <c r="K204" s="13">
        <f>IF(AND(F204&lt;&gt;"",D204=""),"区分を選んでください",IF(AND(F204&lt;&gt;"",LEFT(D204,3)="対象外"),"対象外：0円で計上",IF(N(G204)&gt;L204,"補填額が支払額を超過：超過分は無視","")&amp;IF(AND(E204="○",D204&lt;&gt;"医薬品購入"),IF(N(G204)&gt;L204,"／","")&amp;"セルフメディは区分「医薬品購入」のみ","")&amp;IF(LEFT(D204,10)="通院交通費（タクシー",IF(IF(N(G204)&gt;L204,"補填額が支払額を超過：超過分は無視","")&amp;IF(AND(E204="○",D204&lt;&gt;"医薬品購入"),IF(N(G204)&gt;L204,"／","")&amp;"セルフメディは区分「医薬品購入」のみ","")="","","／")&amp;"タクシー代は公共交通機関が使えない場合を除き対象外（No.1122）","")))</f>
        <v/>
      </c>
      <c r="L204" s="12">
        <f>IF(OR(F204="",D204="",LEFT(D204,3)="対象外"),0,N(F204))</f>
        <v/>
      </c>
      <c r="M204">
        <f>IF(L204=0,"",B204&amp;"|"&amp;C204)</f>
        <v/>
      </c>
      <c r="N204">
        <f>IF(M204="","",IF(COUNTIF(M$8:M204,M204)=1,1,0))</f>
        <v/>
      </c>
      <c r="O204">
        <f>IF(N204=1,SUM(N$8:N204),"")</f>
        <v/>
      </c>
      <c r="P204">
        <f>IF(M204="","",INDEX(O$8:O$307,MATCH(M204,M$8:M$307,0)))</f>
        <v/>
      </c>
    </row>
    <row r="205">
      <c r="A205" s="2" t="n">
        <v>198</v>
      </c>
      <c r="B205" s="6" t="n"/>
      <c r="C205" s="6" t="n"/>
      <c r="D205" s="6" t="n"/>
      <c r="E205" s="6" t="n"/>
      <c r="F205" s="4" t="n"/>
      <c r="G205" s="4" t="n"/>
      <c r="H205" s="6" t="n"/>
      <c r="I205" s="12">
        <f>L205-J205</f>
        <v/>
      </c>
      <c r="J205" s="12">
        <f>IF(L205=0,0,MIN(N(G205),L205))</f>
        <v/>
      </c>
      <c r="K205" s="13">
        <f>IF(AND(F205&lt;&gt;"",D205=""),"区分を選んでください",IF(AND(F205&lt;&gt;"",LEFT(D205,3)="対象外"),"対象外：0円で計上",IF(N(G205)&gt;L205,"補填額が支払額を超過：超過分は無視","")&amp;IF(AND(E205="○",D205&lt;&gt;"医薬品購入"),IF(N(G205)&gt;L205,"／","")&amp;"セルフメディは区分「医薬品購入」のみ","")&amp;IF(LEFT(D205,10)="通院交通費（タクシー",IF(IF(N(G205)&gt;L205,"補填額が支払額を超過：超過分は無視","")&amp;IF(AND(E205="○",D205&lt;&gt;"医薬品購入"),IF(N(G205)&gt;L205,"／","")&amp;"セルフメディは区分「医薬品購入」のみ","")="","","／")&amp;"タクシー代は公共交通機関が使えない場合を除き対象外（No.1122）","")))</f>
        <v/>
      </c>
      <c r="L205" s="12">
        <f>IF(OR(F205="",D205="",LEFT(D205,3)="対象外"),0,N(F205))</f>
        <v/>
      </c>
      <c r="M205">
        <f>IF(L205=0,"",B205&amp;"|"&amp;C205)</f>
        <v/>
      </c>
      <c r="N205">
        <f>IF(M205="","",IF(COUNTIF(M$8:M205,M205)=1,1,0))</f>
        <v/>
      </c>
      <c r="O205">
        <f>IF(N205=1,SUM(N$8:N205),"")</f>
        <v/>
      </c>
      <c r="P205">
        <f>IF(M205="","",INDEX(O$8:O$307,MATCH(M205,M$8:M$307,0)))</f>
        <v/>
      </c>
    </row>
    <row r="206">
      <c r="A206" s="2" t="n">
        <v>199</v>
      </c>
      <c r="B206" s="6" t="n"/>
      <c r="C206" s="6" t="n"/>
      <c r="D206" s="6" t="n"/>
      <c r="E206" s="6" t="n"/>
      <c r="F206" s="4" t="n"/>
      <c r="G206" s="4" t="n"/>
      <c r="H206" s="6" t="n"/>
      <c r="I206" s="12">
        <f>L206-J206</f>
        <v/>
      </c>
      <c r="J206" s="12">
        <f>IF(L206=0,0,MIN(N(G206),L206))</f>
        <v/>
      </c>
      <c r="K206" s="13">
        <f>IF(AND(F206&lt;&gt;"",D206=""),"区分を選んでください",IF(AND(F206&lt;&gt;"",LEFT(D206,3)="対象外"),"対象外：0円で計上",IF(N(G206)&gt;L206,"補填額が支払額を超過：超過分は無視","")&amp;IF(AND(E206="○",D206&lt;&gt;"医薬品購入"),IF(N(G206)&gt;L206,"／","")&amp;"セルフメディは区分「医薬品購入」のみ","")&amp;IF(LEFT(D206,10)="通院交通費（タクシー",IF(IF(N(G206)&gt;L206,"補填額が支払額を超過：超過分は無視","")&amp;IF(AND(E206="○",D206&lt;&gt;"医薬品購入"),IF(N(G206)&gt;L206,"／","")&amp;"セルフメディは区分「医薬品購入」のみ","")="","","／")&amp;"タクシー代は公共交通機関が使えない場合を除き対象外（No.1122）","")))</f>
        <v/>
      </c>
      <c r="L206" s="12">
        <f>IF(OR(F206="",D206="",LEFT(D206,3)="対象外"),0,N(F206))</f>
        <v/>
      </c>
      <c r="M206">
        <f>IF(L206=0,"",B206&amp;"|"&amp;C206)</f>
        <v/>
      </c>
      <c r="N206">
        <f>IF(M206="","",IF(COUNTIF(M$8:M206,M206)=1,1,0))</f>
        <v/>
      </c>
      <c r="O206">
        <f>IF(N206=1,SUM(N$8:N206),"")</f>
        <v/>
      </c>
      <c r="P206">
        <f>IF(M206="","",INDEX(O$8:O$307,MATCH(M206,M$8:M$307,0)))</f>
        <v/>
      </c>
    </row>
    <row r="207">
      <c r="A207" s="2" t="n">
        <v>200</v>
      </c>
      <c r="B207" s="6" t="n"/>
      <c r="C207" s="6" t="n"/>
      <c r="D207" s="6" t="n"/>
      <c r="E207" s="6" t="n"/>
      <c r="F207" s="4" t="n"/>
      <c r="G207" s="4" t="n"/>
      <c r="H207" s="6" t="n"/>
      <c r="I207" s="12">
        <f>L207-J207</f>
        <v/>
      </c>
      <c r="J207" s="12">
        <f>IF(L207=0,0,MIN(N(G207),L207))</f>
        <v/>
      </c>
      <c r="K207" s="13">
        <f>IF(AND(F207&lt;&gt;"",D207=""),"区分を選んでください",IF(AND(F207&lt;&gt;"",LEFT(D207,3)="対象外"),"対象外：0円で計上",IF(N(G207)&gt;L207,"補填額が支払額を超過：超過分は無視","")&amp;IF(AND(E207="○",D207&lt;&gt;"医薬品購入"),IF(N(G207)&gt;L207,"／","")&amp;"セルフメディは区分「医薬品購入」のみ","")&amp;IF(LEFT(D207,10)="通院交通費（タクシー",IF(IF(N(G207)&gt;L207,"補填額が支払額を超過：超過分は無視","")&amp;IF(AND(E207="○",D207&lt;&gt;"医薬品購入"),IF(N(G207)&gt;L207,"／","")&amp;"セルフメディは区分「医薬品購入」のみ","")="","","／")&amp;"タクシー代は公共交通機関が使えない場合を除き対象外（No.1122）","")))</f>
        <v/>
      </c>
      <c r="L207" s="12">
        <f>IF(OR(F207="",D207="",LEFT(D207,3)="対象外"),0,N(F207))</f>
        <v/>
      </c>
      <c r="M207">
        <f>IF(L207=0,"",B207&amp;"|"&amp;C207)</f>
        <v/>
      </c>
      <c r="N207">
        <f>IF(M207="","",IF(COUNTIF(M$8:M207,M207)=1,1,0))</f>
        <v/>
      </c>
      <c r="O207">
        <f>IF(N207=1,SUM(N$8:N207),"")</f>
        <v/>
      </c>
      <c r="P207">
        <f>IF(M207="","",INDEX(O$8:O$307,MATCH(M207,M$8:M$307,0)))</f>
        <v/>
      </c>
    </row>
    <row r="208">
      <c r="A208" s="2" t="n">
        <v>201</v>
      </c>
      <c r="B208" s="6" t="n"/>
      <c r="C208" s="6" t="n"/>
      <c r="D208" s="6" t="n"/>
      <c r="E208" s="6" t="n"/>
      <c r="F208" s="4" t="n"/>
      <c r="G208" s="4" t="n"/>
      <c r="H208" s="6" t="n"/>
      <c r="I208" s="12">
        <f>L208-J208</f>
        <v/>
      </c>
      <c r="J208" s="12">
        <f>IF(L208=0,0,MIN(N(G208),L208))</f>
        <v/>
      </c>
      <c r="K208" s="13">
        <f>IF(AND(F208&lt;&gt;"",D208=""),"区分を選んでください",IF(AND(F208&lt;&gt;"",LEFT(D208,3)="対象外"),"対象外：0円で計上",IF(N(G208)&gt;L208,"補填額が支払額を超過：超過分は無視","")&amp;IF(AND(E208="○",D208&lt;&gt;"医薬品購入"),IF(N(G208)&gt;L208,"／","")&amp;"セルフメディは区分「医薬品購入」のみ","")&amp;IF(LEFT(D208,10)="通院交通費（タクシー",IF(IF(N(G208)&gt;L208,"補填額が支払額を超過：超過分は無視","")&amp;IF(AND(E208="○",D208&lt;&gt;"医薬品購入"),IF(N(G208)&gt;L208,"／","")&amp;"セルフメディは区分「医薬品購入」のみ","")="","","／")&amp;"タクシー代は公共交通機関が使えない場合を除き対象外（No.1122）","")))</f>
        <v/>
      </c>
      <c r="L208" s="12">
        <f>IF(OR(F208="",D208="",LEFT(D208,3)="対象外"),0,N(F208))</f>
        <v/>
      </c>
      <c r="M208">
        <f>IF(L208=0,"",B208&amp;"|"&amp;C208)</f>
        <v/>
      </c>
      <c r="N208">
        <f>IF(M208="","",IF(COUNTIF(M$8:M208,M208)=1,1,0))</f>
        <v/>
      </c>
      <c r="O208">
        <f>IF(N208=1,SUM(N$8:N208),"")</f>
        <v/>
      </c>
      <c r="P208">
        <f>IF(M208="","",INDEX(O$8:O$307,MATCH(M208,M$8:M$307,0)))</f>
        <v/>
      </c>
    </row>
    <row r="209">
      <c r="A209" s="2" t="n">
        <v>202</v>
      </c>
      <c r="B209" s="6" t="n"/>
      <c r="C209" s="6" t="n"/>
      <c r="D209" s="6" t="n"/>
      <c r="E209" s="6" t="n"/>
      <c r="F209" s="4" t="n"/>
      <c r="G209" s="4" t="n"/>
      <c r="H209" s="6" t="n"/>
      <c r="I209" s="12">
        <f>L209-J209</f>
        <v/>
      </c>
      <c r="J209" s="12">
        <f>IF(L209=0,0,MIN(N(G209),L209))</f>
        <v/>
      </c>
      <c r="K209" s="13">
        <f>IF(AND(F209&lt;&gt;"",D209=""),"区分を選んでください",IF(AND(F209&lt;&gt;"",LEFT(D209,3)="対象外"),"対象外：0円で計上",IF(N(G209)&gt;L209,"補填額が支払額を超過：超過分は無視","")&amp;IF(AND(E209="○",D209&lt;&gt;"医薬品購入"),IF(N(G209)&gt;L209,"／","")&amp;"セルフメディは区分「医薬品購入」のみ","")&amp;IF(LEFT(D209,10)="通院交通費（タクシー",IF(IF(N(G209)&gt;L209,"補填額が支払額を超過：超過分は無視","")&amp;IF(AND(E209="○",D209&lt;&gt;"医薬品購入"),IF(N(G209)&gt;L209,"／","")&amp;"セルフメディは区分「医薬品購入」のみ","")="","","／")&amp;"タクシー代は公共交通機関が使えない場合を除き対象外（No.1122）","")))</f>
        <v/>
      </c>
      <c r="L209" s="12">
        <f>IF(OR(F209="",D209="",LEFT(D209,3)="対象外"),0,N(F209))</f>
        <v/>
      </c>
      <c r="M209">
        <f>IF(L209=0,"",B209&amp;"|"&amp;C209)</f>
        <v/>
      </c>
      <c r="N209">
        <f>IF(M209="","",IF(COUNTIF(M$8:M209,M209)=1,1,0))</f>
        <v/>
      </c>
      <c r="O209">
        <f>IF(N209=1,SUM(N$8:N209),"")</f>
        <v/>
      </c>
      <c r="P209">
        <f>IF(M209="","",INDEX(O$8:O$307,MATCH(M209,M$8:M$307,0)))</f>
        <v/>
      </c>
    </row>
    <row r="210">
      <c r="A210" s="2" t="n">
        <v>203</v>
      </c>
      <c r="B210" s="6" t="n"/>
      <c r="C210" s="6" t="n"/>
      <c r="D210" s="6" t="n"/>
      <c r="E210" s="6" t="n"/>
      <c r="F210" s="4" t="n"/>
      <c r="G210" s="4" t="n"/>
      <c r="H210" s="6" t="n"/>
      <c r="I210" s="12">
        <f>L210-J210</f>
        <v/>
      </c>
      <c r="J210" s="12">
        <f>IF(L210=0,0,MIN(N(G210),L210))</f>
        <v/>
      </c>
      <c r="K210" s="13">
        <f>IF(AND(F210&lt;&gt;"",D210=""),"区分を選んでください",IF(AND(F210&lt;&gt;"",LEFT(D210,3)="対象外"),"対象外：0円で計上",IF(N(G210)&gt;L210,"補填額が支払額を超過：超過分は無視","")&amp;IF(AND(E210="○",D210&lt;&gt;"医薬品購入"),IF(N(G210)&gt;L210,"／","")&amp;"セルフメディは区分「医薬品購入」のみ","")&amp;IF(LEFT(D210,10)="通院交通費（タクシー",IF(IF(N(G210)&gt;L210,"補填額が支払額を超過：超過分は無視","")&amp;IF(AND(E210="○",D210&lt;&gt;"医薬品購入"),IF(N(G210)&gt;L210,"／","")&amp;"セルフメディは区分「医薬品購入」のみ","")="","","／")&amp;"タクシー代は公共交通機関が使えない場合を除き対象外（No.1122）","")))</f>
        <v/>
      </c>
      <c r="L210" s="12">
        <f>IF(OR(F210="",D210="",LEFT(D210,3)="対象外"),0,N(F210))</f>
        <v/>
      </c>
      <c r="M210">
        <f>IF(L210=0,"",B210&amp;"|"&amp;C210)</f>
        <v/>
      </c>
      <c r="N210">
        <f>IF(M210="","",IF(COUNTIF(M$8:M210,M210)=1,1,0))</f>
        <v/>
      </c>
      <c r="O210">
        <f>IF(N210=1,SUM(N$8:N210),"")</f>
        <v/>
      </c>
      <c r="P210">
        <f>IF(M210="","",INDEX(O$8:O$307,MATCH(M210,M$8:M$307,0)))</f>
        <v/>
      </c>
    </row>
    <row r="211">
      <c r="A211" s="2" t="n">
        <v>204</v>
      </c>
      <c r="B211" s="6" t="n"/>
      <c r="C211" s="6" t="n"/>
      <c r="D211" s="6" t="n"/>
      <c r="E211" s="6" t="n"/>
      <c r="F211" s="4" t="n"/>
      <c r="G211" s="4" t="n"/>
      <c r="H211" s="6" t="n"/>
      <c r="I211" s="12">
        <f>L211-J211</f>
        <v/>
      </c>
      <c r="J211" s="12">
        <f>IF(L211=0,0,MIN(N(G211),L211))</f>
        <v/>
      </c>
      <c r="K211" s="13">
        <f>IF(AND(F211&lt;&gt;"",D211=""),"区分を選んでください",IF(AND(F211&lt;&gt;"",LEFT(D211,3)="対象外"),"対象外：0円で計上",IF(N(G211)&gt;L211,"補填額が支払額を超過：超過分は無視","")&amp;IF(AND(E211="○",D211&lt;&gt;"医薬品購入"),IF(N(G211)&gt;L211,"／","")&amp;"セルフメディは区分「医薬品購入」のみ","")&amp;IF(LEFT(D211,10)="通院交通費（タクシー",IF(IF(N(G211)&gt;L211,"補填額が支払額を超過：超過分は無視","")&amp;IF(AND(E211="○",D211&lt;&gt;"医薬品購入"),IF(N(G211)&gt;L211,"／","")&amp;"セルフメディは区分「医薬品購入」のみ","")="","","／")&amp;"タクシー代は公共交通機関が使えない場合を除き対象外（No.1122）","")))</f>
        <v/>
      </c>
      <c r="L211" s="12">
        <f>IF(OR(F211="",D211="",LEFT(D211,3)="対象外"),0,N(F211))</f>
        <v/>
      </c>
      <c r="M211">
        <f>IF(L211=0,"",B211&amp;"|"&amp;C211)</f>
        <v/>
      </c>
      <c r="N211">
        <f>IF(M211="","",IF(COUNTIF(M$8:M211,M211)=1,1,0))</f>
        <v/>
      </c>
      <c r="O211">
        <f>IF(N211=1,SUM(N$8:N211),"")</f>
        <v/>
      </c>
      <c r="P211">
        <f>IF(M211="","",INDEX(O$8:O$307,MATCH(M211,M$8:M$307,0)))</f>
        <v/>
      </c>
    </row>
    <row r="212">
      <c r="A212" s="2" t="n">
        <v>205</v>
      </c>
      <c r="B212" s="6" t="n"/>
      <c r="C212" s="6" t="n"/>
      <c r="D212" s="6" t="n"/>
      <c r="E212" s="6" t="n"/>
      <c r="F212" s="4" t="n"/>
      <c r="G212" s="4" t="n"/>
      <c r="H212" s="6" t="n"/>
      <c r="I212" s="12">
        <f>L212-J212</f>
        <v/>
      </c>
      <c r="J212" s="12">
        <f>IF(L212=0,0,MIN(N(G212),L212))</f>
        <v/>
      </c>
      <c r="K212" s="13">
        <f>IF(AND(F212&lt;&gt;"",D212=""),"区分を選んでください",IF(AND(F212&lt;&gt;"",LEFT(D212,3)="対象外"),"対象外：0円で計上",IF(N(G212)&gt;L212,"補填額が支払額を超過：超過分は無視","")&amp;IF(AND(E212="○",D212&lt;&gt;"医薬品購入"),IF(N(G212)&gt;L212,"／","")&amp;"セルフメディは区分「医薬品購入」のみ","")&amp;IF(LEFT(D212,10)="通院交通費（タクシー",IF(IF(N(G212)&gt;L212,"補填額が支払額を超過：超過分は無視","")&amp;IF(AND(E212="○",D212&lt;&gt;"医薬品購入"),IF(N(G212)&gt;L212,"／","")&amp;"セルフメディは区分「医薬品購入」のみ","")="","","／")&amp;"タクシー代は公共交通機関が使えない場合を除き対象外（No.1122）","")))</f>
        <v/>
      </c>
      <c r="L212" s="12">
        <f>IF(OR(F212="",D212="",LEFT(D212,3)="対象外"),0,N(F212))</f>
        <v/>
      </c>
      <c r="M212">
        <f>IF(L212=0,"",B212&amp;"|"&amp;C212)</f>
        <v/>
      </c>
      <c r="N212">
        <f>IF(M212="","",IF(COUNTIF(M$8:M212,M212)=1,1,0))</f>
        <v/>
      </c>
      <c r="O212">
        <f>IF(N212=1,SUM(N$8:N212),"")</f>
        <v/>
      </c>
      <c r="P212">
        <f>IF(M212="","",INDEX(O$8:O$307,MATCH(M212,M$8:M$307,0)))</f>
        <v/>
      </c>
    </row>
    <row r="213">
      <c r="A213" s="2" t="n">
        <v>206</v>
      </c>
      <c r="B213" s="6" t="n"/>
      <c r="C213" s="6" t="n"/>
      <c r="D213" s="6" t="n"/>
      <c r="E213" s="6" t="n"/>
      <c r="F213" s="4" t="n"/>
      <c r="G213" s="4" t="n"/>
      <c r="H213" s="6" t="n"/>
      <c r="I213" s="12">
        <f>L213-J213</f>
        <v/>
      </c>
      <c r="J213" s="12">
        <f>IF(L213=0,0,MIN(N(G213),L213))</f>
        <v/>
      </c>
      <c r="K213" s="13">
        <f>IF(AND(F213&lt;&gt;"",D213=""),"区分を選んでください",IF(AND(F213&lt;&gt;"",LEFT(D213,3)="対象外"),"対象外：0円で計上",IF(N(G213)&gt;L213,"補填額が支払額を超過：超過分は無視","")&amp;IF(AND(E213="○",D213&lt;&gt;"医薬品購入"),IF(N(G213)&gt;L213,"／","")&amp;"セルフメディは区分「医薬品購入」のみ","")&amp;IF(LEFT(D213,10)="通院交通費（タクシー",IF(IF(N(G213)&gt;L213,"補填額が支払額を超過：超過分は無視","")&amp;IF(AND(E213="○",D213&lt;&gt;"医薬品購入"),IF(N(G213)&gt;L213,"／","")&amp;"セルフメディは区分「医薬品購入」のみ","")="","","／")&amp;"タクシー代は公共交通機関が使えない場合を除き対象外（No.1122）","")))</f>
        <v/>
      </c>
      <c r="L213" s="12">
        <f>IF(OR(F213="",D213="",LEFT(D213,3)="対象外"),0,N(F213))</f>
        <v/>
      </c>
      <c r="M213">
        <f>IF(L213=0,"",B213&amp;"|"&amp;C213)</f>
        <v/>
      </c>
      <c r="N213">
        <f>IF(M213="","",IF(COUNTIF(M$8:M213,M213)=1,1,0))</f>
        <v/>
      </c>
      <c r="O213">
        <f>IF(N213=1,SUM(N$8:N213),"")</f>
        <v/>
      </c>
      <c r="P213">
        <f>IF(M213="","",INDEX(O$8:O$307,MATCH(M213,M$8:M$307,0)))</f>
        <v/>
      </c>
    </row>
    <row r="214">
      <c r="A214" s="2" t="n">
        <v>207</v>
      </c>
      <c r="B214" s="6" t="n"/>
      <c r="C214" s="6" t="n"/>
      <c r="D214" s="6" t="n"/>
      <c r="E214" s="6" t="n"/>
      <c r="F214" s="4" t="n"/>
      <c r="G214" s="4" t="n"/>
      <c r="H214" s="6" t="n"/>
      <c r="I214" s="12">
        <f>L214-J214</f>
        <v/>
      </c>
      <c r="J214" s="12">
        <f>IF(L214=0,0,MIN(N(G214),L214))</f>
        <v/>
      </c>
      <c r="K214" s="13">
        <f>IF(AND(F214&lt;&gt;"",D214=""),"区分を選んでください",IF(AND(F214&lt;&gt;"",LEFT(D214,3)="対象外"),"対象外：0円で計上",IF(N(G214)&gt;L214,"補填額が支払額を超過：超過分は無視","")&amp;IF(AND(E214="○",D214&lt;&gt;"医薬品購入"),IF(N(G214)&gt;L214,"／","")&amp;"セルフメディは区分「医薬品購入」のみ","")&amp;IF(LEFT(D214,10)="通院交通費（タクシー",IF(IF(N(G214)&gt;L214,"補填額が支払額を超過：超過分は無視","")&amp;IF(AND(E214="○",D214&lt;&gt;"医薬品購入"),IF(N(G214)&gt;L214,"／","")&amp;"セルフメディは区分「医薬品購入」のみ","")="","","／")&amp;"タクシー代は公共交通機関が使えない場合を除き対象外（No.1122）","")))</f>
        <v/>
      </c>
      <c r="L214" s="12">
        <f>IF(OR(F214="",D214="",LEFT(D214,3)="対象外"),0,N(F214))</f>
        <v/>
      </c>
      <c r="M214">
        <f>IF(L214=0,"",B214&amp;"|"&amp;C214)</f>
        <v/>
      </c>
      <c r="N214">
        <f>IF(M214="","",IF(COUNTIF(M$8:M214,M214)=1,1,0))</f>
        <v/>
      </c>
      <c r="O214">
        <f>IF(N214=1,SUM(N$8:N214),"")</f>
        <v/>
      </c>
      <c r="P214">
        <f>IF(M214="","",INDEX(O$8:O$307,MATCH(M214,M$8:M$307,0)))</f>
        <v/>
      </c>
    </row>
    <row r="215">
      <c r="A215" s="2" t="n">
        <v>208</v>
      </c>
      <c r="B215" s="6" t="n"/>
      <c r="C215" s="6" t="n"/>
      <c r="D215" s="6" t="n"/>
      <c r="E215" s="6" t="n"/>
      <c r="F215" s="4" t="n"/>
      <c r="G215" s="4" t="n"/>
      <c r="H215" s="6" t="n"/>
      <c r="I215" s="12">
        <f>L215-J215</f>
        <v/>
      </c>
      <c r="J215" s="12">
        <f>IF(L215=0,0,MIN(N(G215),L215))</f>
        <v/>
      </c>
      <c r="K215" s="13">
        <f>IF(AND(F215&lt;&gt;"",D215=""),"区分を選んでください",IF(AND(F215&lt;&gt;"",LEFT(D215,3)="対象外"),"対象外：0円で計上",IF(N(G215)&gt;L215,"補填額が支払額を超過：超過分は無視","")&amp;IF(AND(E215="○",D215&lt;&gt;"医薬品購入"),IF(N(G215)&gt;L215,"／","")&amp;"セルフメディは区分「医薬品購入」のみ","")&amp;IF(LEFT(D215,10)="通院交通費（タクシー",IF(IF(N(G215)&gt;L215,"補填額が支払額を超過：超過分は無視","")&amp;IF(AND(E215="○",D215&lt;&gt;"医薬品購入"),IF(N(G215)&gt;L215,"／","")&amp;"セルフメディは区分「医薬品購入」のみ","")="","","／")&amp;"タクシー代は公共交通機関が使えない場合を除き対象外（No.1122）","")))</f>
        <v/>
      </c>
      <c r="L215" s="12">
        <f>IF(OR(F215="",D215="",LEFT(D215,3)="対象外"),0,N(F215))</f>
        <v/>
      </c>
      <c r="M215">
        <f>IF(L215=0,"",B215&amp;"|"&amp;C215)</f>
        <v/>
      </c>
      <c r="N215">
        <f>IF(M215="","",IF(COUNTIF(M$8:M215,M215)=1,1,0))</f>
        <v/>
      </c>
      <c r="O215">
        <f>IF(N215=1,SUM(N$8:N215),"")</f>
        <v/>
      </c>
      <c r="P215">
        <f>IF(M215="","",INDEX(O$8:O$307,MATCH(M215,M$8:M$307,0)))</f>
        <v/>
      </c>
    </row>
    <row r="216">
      <c r="A216" s="2" t="n">
        <v>209</v>
      </c>
      <c r="B216" s="6" t="n"/>
      <c r="C216" s="6" t="n"/>
      <c r="D216" s="6" t="n"/>
      <c r="E216" s="6" t="n"/>
      <c r="F216" s="4" t="n"/>
      <c r="G216" s="4" t="n"/>
      <c r="H216" s="6" t="n"/>
      <c r="I216" s="12">
        <f>L216-J216</f>
        <v/>
      </c>
      <c r="J216" s="12">
        <f>IF(L216=0,0,MIN(N(G216),L216))</f>
        <v/>
      </c>
      <c r="K216" s="13">
        <f>IF(AND(F216&lt;&gt;"",D216=""),"区分を選んでください",IF(AND(F216&lt;&gt;"",LEFT(D216,3)="対象外"),"対象外：0円で計上",IF(N(G216)&gt;L216,"補填額が支払額を超過：超過分は無視","")&amp;IF(AND(E216="○",D216&lt;&gt;"医薬品購入"),IF(N(G216)&gt;L216,"／","")&amp;"セルフメディは区分「医薬品購入」のみ","")&amp;IF(LEFT(D216,10)="通院交通費（タクシー",IF(IF(N(G216)&gt;L216,"補填額が支払額を超過：超過分は無視","")&amp;IF(AND(E216="○",D216&lt;&gt;"医薬品購入"),IF(N(G216)&gt;L216,"／","")&amp;"セルフメディは区分「医薬品購入」のみ","")="","","／")&amp;"タクシー代は公共交通機関が使えない場合を除き対象外（No.1122）","")))</f>
        <v/>
      </c>
      <c r="L216" s="12">
        <f>IF(OR(F216="",D216="",LEFT(D216,3)="対象外"),0,N(F216))</f>
        <v/>
      </c>
      <c r="M216">
        <f>IF(L216=0,"",B216&amp;"|"&amp;C216)</f>
        <v/>
      </c>
      <c r="N216">
        <f>IF(M216="","",IF(COUNTIF(M$8:M216,M216)=1,1,0))</f>
        <v/>
      </c>
      <c r="O216">
        <f>IF(N216=1,SUM(N$8:N216),"")</f>
        <v/>
      </c>
      <c r="P216">
        <f>IF(M216="","",INDEX(O$8:O$307,MATCH(M216,M$8:M$307,0)))</f>
        <v/>
      </c>
    </row>
    <row r="217">
      <c r="A217" s="2" t="n">
        <v>210</v>
      </c>
      <c r="B217" s="6" t="n"/>
      <c r="C217" s="6" t="n"/>
      <c r="D217" s="6" t="n"/>
      <c r="E217" s="6" t="n"/>
      <c r="F217" s="4" t="n"/>
      <c r="G217" s="4" t="n"/>
      <c r="H217" s="6" t="n"/>
      <c r="I217" s="12">
        <f>L217-J217</f>
        <v/>
      </c>
      <c r="J217" s="12">
        <f>IF(L217=0,0,MIN(N(G217),L217))</f>
        <v/>
      </c>
      <c r="K217" s="13">
        <f>IF(AND(F217&lt;&gt;"",D217=""),"区分を選んでください",IF(AND(F217&lt;&gt;"",LEFT(D217,3)="対象外"),"対象外：0円で計上",IF(N(G217)&gt;L217,"補填額が支払額を超過：超過分は無視","")&amp;IF(AND(E217="○",D217&lt;&gt;"医薬品購入"),IF(N(G217)&gt;L217,"／","")&amp;"セルフメディは区分「医薬品購入」のみ","")&amp;IF(LEFT(D217,10)="通院交通費（タクシー",IF(IF(N(G217)&gt;L217,"補填額が支払額を超過：超過分は無視","")&amp;IF(AND(E217="○",D217&lt;&gt;"医薬品購入"),IF(N(G217)&gt;L217,"／","")&amp;"セルフメディは区分「医薬品購入」のみ","")="","","／")&amp;"タクシー代は公共交通機関が使えない場合を除き対象外（No.1122）","")))</f>
        <v/>
      </c>
      <c r="L217" s="12">
        <f>IF(OR(F217="",D217="",LEFT(D217,3)="対象外"),0,N(F217))</f>
        <v/>
      </c>
      <c r="M217">
        <f>IF(L217=0,"",B217&amp;"|"&amp;C217)</f>
        <v/>
      </c>
      <c r="N217">
        <f>IF(M217="","",IF(COUNTIF(M$8:M217,M217)=1,1,0))</f>
        <v/>
      </c>
      <c r="O217">
        <f>IF(N217=1,SUM(N$8:N217),"")</f>
        <v/>
      </c>
      <c r="P217">
        <f>IF(M217="","",INDEX(O$8:O$307,MATCH(M217,M$8:M$307,0)))</f>
        <v/>
      </c>
    </row>
    <row r="218">
      <c r="A218" s="2" t="n">
        <v>211</v>
      </c>
      <c r="B218" s="6" t="n"/>
      <c r="C218" s="6" t="n"/>
      <c r="D218" s="6" t="n"/>
      <c r="E218" s="6" t="n"/>
      <c r="F218" s="4" t="n"/>
      <c r="G218" s="4" t="n"/>
      <c r="H218" s="6" t="n"/>
      <c r="I218" s="12">
        <f>L218-J218</f>
        <v/>
      </c>
      <c r="J218" s="12">
        <f>IF(L218=0,0,MIN(N(G218),L218))</f>
        <v/>
      </c>
      <c r="K218" s="13">
        <f>IF(AND(F218&lt;&gt;"",D218=""),"区分を選んでください",IF(AND(F218&lt;&gt;"",LEFT(D218,3)="対象外"),"対象外：0円で計上",IF(N(G218)&gt;L218,"補填額が支払額を超過：超過分は無視","")&amp;IF(AND(E218="○",D218&lt;&gt;"医薬品購入"),IF(N(G218)&gt;L218,"／","")&amp;"セルフメディは区分「医薬品購入」のみ","")&amp;IF(LEFT(D218,10)="通院交通費（タクシー",IF(IF(N(G218)&gt;L218,"補填額が支払額を超過：超過分は無視","")&amp;IF(AND(E218="○",D218&lt;&gt;"医薬品購入"),IF(N(G218)&gt;L218,"／","")&amp;"セルフメディは区分「医薬品購入」のみ","")="","","／")&amp;"タクシー代は公共交通機関が使えない場合を除き対象外（No.1122）","")))</f>
        <v/>
      </c>
      <c r="L218" s="12">
        <f>IF(OR(F218="",D218="",LEFT(D218,3)="対象外"),0,N(F218))</f>
        <v/>
      </c>
      <c r="M218">
        <f>IF(L218=0,"",B218&amp;"|"&amp;C218)</f>
        <v/>
      </c>
      <c r="N218">
        <f>IF(M218="","",IF(COUNTIF(M$8:M218,M218)=1,1,0))</f>
        <v/>
      </c>
      <c r="O218">
        <f>IF(N218=1,SUM(N$8:N218),"")</f>
        <v/>
      </c>
      <c r="P218">
        <f>IF(M218="","",INDEX(O$8:O$307,MATCH(M218,M$8:M$307,0)))</f>
        <v/>
      </c>
    </row>
    <row r="219">
      <c r="A219" s="2" t="n">
        <v>212</v>
      </c>
      <c r="B219" s="6" t="n"/>
      <c r="C219" s="6" t="n"/>
      <c r="D219" s="6" t="n"/>
      <c r="E219" s="6" t="n"/>
      <c r="F219" s="4" t="n"/>
      <c r="G219" s="4" t="n"/>
      <c r="H219" s="6" t="n"/>
      <c r="I219" s="12">
        <f>L219-J219</f>
        <v/>
      </c>
      <c r="J219" s="12">
        <f>IF(L219=0,0,MIN(N(G219),L219))</f>
        <v/>
      </c>
      <c r="K219" s="13">
        <f>IF(AND(F219&lt;&gt;"",D219=""),"区分を選んでください",IF(AND(F219&lt;&gt;"",LEFT(D219,3)="対象外"),"対象外：0円で計上",IF(N(G219)&gt;L219,"補填額が支払額を超過：超過分は無視","")&amp;IF(AND(E219="○",D219&lt;&gt;"医薬品購入"),IF(N(G219)&gt;L219,"／","")&amp;"セルフメディは区分「医薬品購入」のみ","")&amp;IF(LEFT(D219,10)="通院交通費（タクシー",IF(IF(N(G219)&gt;L219,"補填額が支払額を超過：超過分は無視","")&amp;IF(AND(E219="○",D219&lt;&gt;"医薬品購入"),IF(N(G219)&gt;L219,"／","")&amp;"セルフメディは区分「医薬品購入」のみ","")="","","／")&amp;"タクシー代は公共交通機関が使えない場合を除き対象外（No.1122）","")))</f>
        <v/>
      </c>
      <c r="L219" s="12">
        <f>IF(OR(F219="",D219="",LEFT(D219,3)="対象外"),0,N(F219))</f>
        <v/>
      </c>
      <c r="M219">
        <f>IF(L219=0,"",B219&amp;"|"&amp;C219)</f>
        <v/>
      </c>
      <c r="N219">
        <f>IF(M219="","",IF(COUNTIF(M$8:M219,M219)=1,1,0))</f>
        <v/>
      </c>
      <c r="O219">
        <f>IF(N219=1,SUM(N$8:N219),"")</f>
        <v/>
      </c>
      <c r="P219">
        <f>IF(M219="","",INDEX(O$8:O$307,MATCH(M219,M$8:M$307,0)))</f>
        <v/>
      </c>
    </row>
    <row r="220">
      <c r="A220" s="2" t="n">
        <v>213</v>
      </c>
      <c r="B220" s="6" t="n"/>
      <c r="C220" s="6" t="n"/>
      <c r="D220" s="6" t="n"/>
      <c r="E220" s="6" t="n"/>
      <c r="F220" s="4" t="n"/>
      <c r="G220" s="4" t="n"/>
      <c r="H220" s="6" t="n"/>
      <c r="I220" s="12">
        <f>L220-J220</f>
        <v/>
      </c>
      <c r="J220" s="12">
        <f>IF(L220=0,0,MIN(N(G220),L220))</f>
        <v/>
      </c>
      <c r="K220" s="13">
        <f>IF(AND(F220&lt;&gt;"",D220=""),"区分を選んでください",IF(AND(F220&lt;&gt;"",LEFT(D220,3)="対象外"),"対象外：0円で計上",IF(N(G220)&gt;L220,"補填額が支払額を超過：超過分は無視","")&amp;IF(AND(E220="○",D220&lt;&gt;"医薬品購入"),IF(N(G220)&gt;L220,"／","")&amp;"セルフメディは区分「医薬品購入」のみ","")&amp;IF(LEFT(D220,10)="通院交通費（タクシー",IF(IF(N(G220)&gt;L220,"補填額が支払額を超過：超過分は無視","")&amp;IF(AND(E220="○",D220&lt;&gt;"医薬品購入"),IF(N(G220)&gt;L220,"／","")&amp;"セルフメディは区分「医薬品購入」のみ","")="","","／")&amp;"タクシー代は公共交通機関が使えない場合を除き対象外（No.1122）","")))</f>
        <v/>
      </c>
      <c r="L220" s="12">
        <f>IF(OR(F220="",D220="",LEFT(D220,3)="対象外"),0,N(F220))</f>
        <v/>
      </c>
      <c r="M220">
        <f>IF(L220=0,"",B220&amp;"|"&amp;C220)</f>
        <v/>
      </c>
      <c r="N220">
        <f>IF(M220="","",IF(COUNTIF(M$8:M220,M220)=1,1,0))</f>
        <v/>
      </c>
      <c r="O220">
        <f>IF(N220=1,SUM(N$8:N220),"")</f>
        <v/>
      </c>
      <c r="P220">
        <f>IF(M220="","",INDEX(O$8:O$307,MATCH(M220,M$8:M$307,0)))</f>
        <v/>
      </c>
    </row>
    <row r="221">
      <c r="A221" s="2" t="n">
        <v>214</v>
      </c>
      <c r="B221" s="6" t="n"/>
      <c r="C221" s="6" t="n"/>
      <c r="D221" s="6" t="n"/>
      <c r="E221" s="6" t="n"/>
      <c r="F221" s="4" t="n"/>
      <c r="G221" s="4" t="n"/>
      <c r="H221" s="6" t="n"/>
      <c r="I221" s="12">
        <f>L221-J221</f>
        <v/>
      </c>
      <c r="J221" s="12">
        <f>IF(L221=0,0,MIN(N(G221),L221))</f>
        <v/>
      </c>
      <c r="K221" s="13">
        <f>IF(AND(F221&lt;&gt;"",D221=""),"区分を選んでください",IF(AND(F221&lt;&gt;"",LEFT(D221,3)="対象外"),"対象外：0円で計上",IF(N(G221)&gt;L221,"補填額が支払額を超過：超過分は無視","")&amp;IF(AND(E221="○",D221&lt;&gt;"医薬品購入"),IF(N(G221)&gt;L221,"／","")&amp;"セルフメディは区分「医薬品購入」のみ","")&amp;IF(LEFT(D221,10)="通院交通費（タクシー",IF(IF(N(G221)&gt;L221,"補填額が支払額を超過：超過分は無視","")&amp;IF(AND(E221="○",D221&lt;&gt;"医薬品購入"),IF(N(G221)&gt;L221,"／","")&amp;"セルフメディは区分「医薬品購入」のみ","")="","","／")&amp;"タクシー代は公共交通機関が使えない場合を除き対象外（No.1122）","")))</f>
        <v/>
      </c>
      <c r="L221" s="12">
        <f>IF(OR(F221="",D221="",LEFT(D221,3)="対象外"),0,N(F221))</f>
        <v/>
      </c>
      <c r="M221">
        <f>IF(L221=0,"",B221&amp;"|"&amp;C221)</f>
        <v/>
      </c>
      <c r="N221">
        <f>IF(M221="","",IF(COUNTIF(M$8:M221,M221)=1,1,0))</f>
        <v/>
      </c>
      <c r="O221">
        <f>IF(N221=1,SUM(N$8:N221),"")</f>
        <v/>
      </c>
      <c r="P221">
        <f>IF(M221="","",INDEX(O$8:O$307,MATCH(M221,M$8:M$307,0)))</f>
        <v/>
      </c>
    </row>
    <row r="222">
      <c r="A222" s="2" t="n">
        <v>215</v>
      </c>
      <c r="B222" s="6" t="n"/>
      <c r="C222" s="6" t="n"/>
      <c r="D222" s="6" t="n"/>
      <c r="E222" s="6" t="n"/>
      <c r="F222" s="4" t="n"/>
      <c r="G222" s="4" t="n"/>
      <c r="H222" s="6" t="n"/>
      <c r="I222" s="12">
        <f>L222-J222</f>
        <v/>
      </c>
      <c r="J222" s="12">
        <f>IF(L222=0,0,MIN(N(G222),L222))</f>
        <v/>
      </c>
      <c r="K222" s="13">
        <f>IF(AND(F222&lt;&gt;"",D222=""),"区分を選んでください",IF(AND(F222&lt;&gt;"",LEFT(D222,3)="対象外"),"対象外：0円で計上",IF(N(G222)&gt;L222,"補填額が支払額を超過：超過分は無視","")&amp;IF(AND(E222="○",D222&lt;&gt;"医薬品購入"),IF(N(G222)&gt;L222,"／","")&amp;"セルフメディは区分「医薬品購入」のみ","")&amp;IF(LEFT(D222,10)="通院交通費（タクシー",IF(IF(N(G222)&gt;L222,"補填額が支払額を超過：超過分は無視","")&amp;IF(AND(E222="○",D222&lt;&gt;"医薬品購入"),IF(N(G222)&gt;L222,"／","")&amp;"セルフメディは区分「医薬品購入」のみ","")="","","／")&amp;"タクシー代は公共交通機関が使えない場合を除き対象外（No.1122）","")))</f>
        <v/>
      </c>
      <c r="L222" s="12">
        <f>IF(OR(F222="",D222="",LEFT(D222,3)="対象外"),0,N(F222))</f>
        <v/>
      </c>
      <c r="M222">
        <f>IF(L222=0,"",B222&amp;"|"&amp;C222)</f>
        <v/>
      </c>
      <c r="N222">
        <f>IF(M222="","",IF(COUNTIF(M$8:M222,M222)=1,1,0))</f>
        <v/>
      </c>
      <c r="O222">
        <f>IF(N222=1,SUM(N$8:N222),"")</f>
        <v/>
      </c>
      <c r="P222">
        <f>IF(M222="","",INDEX(O$8:O$307,MATCH(M222,M$8:M$307,0)))</f>
        <v/>
      </c>
    </row>
    <row r="223">
      <c r="A223" s="2" t="n">
        <v>216</v>
      </c>
      <c r="B223" s="6" t="n"/>
      <c r="C223" s="6" t="n"/>
      <c r="D223" s="6" t="n"/>
      <c r="E223" s="6" t="n"/>
      <c r="F223" s="4" t="n"/>
      <c r="G223" s="4" t="n"/>
      <c r="H223" s="6" t="n"/>
      <c r="I223" s="12">
        <f>L223-J223</f>
        <v/>
      </c>
      <c r="J223" s="12">
        <f>IF(L223=0,0,MIN(N(G223),L223))</f>
        <v/>
      </c>
      <c r="K223" s="13">
        <f>IF(AND(F223&lt;&gt;"",D223=""),"区分を選んでください",IF(AND(F223&lt;&gt;"",LEFT(D223,3)="対象外"),"対象外：0円で計上",IF(N(G223)&gt;L223,"補填額が支払額を超過：超過分は無視","")&amp;IF(AND(E223="○",D223&lt;&gt;"医薬品購入"),IF(N(G223)&gt;L223,"／","")&amp;"セルフメディは区分「医薬品購入」のみ","")&amp;IF(LEFT(D223,10)="通院交通費（タクシー",IF(IF(N(G223)&gt;L223,"補填額が支払額を超過：超過分は無視","")&amp;IF(AND(E223="○",D223&lt;&gt;"医薬品購入"),IF(N(G223)&gt;L223,"／","")&amp;"セルフメディは区分「医薬品購入」のみ","")="","","／")&amp;"タクシー代は公共交通機関が使えない場合を除き対象外（No.1122）","")))</f>
        <v/>
      </c>
      <c r="L223" s="12">
        <f>IF(OR(F223="",D223="",LEFT(D223,3)="対象外"),0,N(F223))</f>
        <v/>
      </c>
      <c r="M223">
        <f>IF(L223=0,"",B223&amp;"|"&amp;C223)</f>
        <v/>
      </c>
      <c r="N223">
        <f>IF(M223="","",IF(COUNTIF(M$8:M223,M223)=1,1,0))</f>
        <v/>
      </c>
      <c r="O223">
        <f>IF(N223=1,SUM(N$8:N223),"")</f>
        <v/>
      </c>
      <c r="P223">
        <f>IF(M223="","",INDEX(O$8:O$307,MATCH(M223,M$8:M$307,0)))</f>
        <v/>
      </c>
    </row>
    <row r="224">
      <c r="A224" s="2" t="n">
        <v>217</v>
      </c>
      <c r="B224" s="6" t="n"/>
      <c r="C224" s="6" t="n"/>
      <c r="D224" s="6" t="n"/>
      <c r="E224" s="6" t="n"/>
      <c r="F224" s="4" t="n"/>
      <c r="G224" s="4" t="n"/>
      <c r="H224" s="6" t="n"/>
      <c r="I224" s="12">
        <f>L224-J224</f>
        <v/>
      </c>
      <c r="J224" s="12">
        <f>IF(L224=0,0,MIN(N(G224),L224))</f>
        <v/>
      </c>
      <c r="K224" s="13">
        <f>IF(AND(F224&lt;&gt;"",D224=""),"区分を選んでください",IF(AND(F224&lt;&gt;"",LEFT(D224,3)="対象外"),"対象外：0円で計上",IF(N(G224)&gt;L224,"補填額が支払額を超過：超過分は無視","")&amp;IF(AND(E224="○",D224&lt;&gt;"医薬品購入"),IF(N(G224)&gt;L224,"／","")&amp;"セルフメディは区分「医薬品購入」のみ","")&amp;IF(LEFT(D224,10)="通院交通費（タクシー",IF(IF(N(G224)&gt;L224,"補填額が支払額を超過：超過分は無視","")&amp;IF(AND(E224="○",D224&lt;&gt;"医薬品購入"),IF(N(G224)&gt;L224,"／","")&amp;"セルフメディは区分「医薬品購入」のみ","")="","","／")&amp;"タクシー代は公共交通機関が使えない場合を除き対象外（No.1122）","")))</f>
        <v/>
      </c>
      <c r="L224" s="12">
        <f>IF(OR(F224="",D224="",LEFT(D224,3)="対象外"),0,N(F224))</f>
        <v/>
      </c>
      <c r="M224">
        <f>IF(L224=0,"",B224&amp;"|"&amp;C224)</f>
        <v/>
      </c>
      <c r="N224">
        <f>IF(M224="","",IF(COUNTIF(M$8:M224,M224)=1,1,0))</f>
        <v/>
      </c>
      <c r="O224">
        <f>IF(N224=1,SUM(N$8:N224),"")</f>
        <v/>
      </c>
      <c r="P224">
        <f>IF(M224="","",INDEX(O$8:O$307,MATCH(M224,M$8:M$307,0)))</f>
        <v/>
      </c>
    </row>
    <row r="225">
      <c r="A225" s="2" t="n">
        <v>218</v>
      </c>
      <c r="B225" s="6" t="n"/>
      <c r="C225" s="6" t="n"/>
      <c r="D225" s="6" t="n"/>
      <c r="E225" s="6" t="n"/>
      <c r="F225" s="4" t="n"/>
      <c r="G225" s="4" t="n"/>
      <c r="H225" s="6" t="n"/>
      <c r="I225" s="12">
        <f>L225-J225</f>
        <v/>
      </c>
      <c r="J225" s="12">
        <f>IF(L225=0,0,MIN(N(G225),L225))</f>
        <v/>
      </c>
      <c r="K225" s="13">
        <f>IF(AND(F225&lt;&gt;"",D225=""),"区分を選んでください",IF(AND(F225&lt;&gt;"",LEFT(D225,3)="対象外"),"対象外：0円で計上",IF(N(G225)&gt;L225,"補填額が支払額を超過：超過分は無視","")&amp;IF(AND(E225="○",D225&lt;&gt;"医薬品購入"),IF(N(G225)&gt;L225,"／","")&amp;"セルフメディは区分「医薬品購入」のみ","")&amp;IF(LEFT(D225,10)="通院交通費（タクシー",IF(IF(N(G225)&gt;L225,"補填額が支払額を超過：超過分は無視","")&amp;IF(AND(E225="○",D225&lt;&gt;"医薬品購入"),IF(N(G225)&gt;L225,"／","")&amp;"セルフメディは区分「医薬品購入」のみ","")="","","／")&amp;"タクシー代は公共交通機関が使えない場合を除き対象外（No.1122）","")))</f>
        <v/>
      </c>
      <c r="L225" s="12">
        <f>IF(OR(F225="",D225="",LEFT(D225,3)="対象外"),0,N(F225))</f>
        <v/>
      </c>
      <c r="M225">
        <f>IF(L225=0,"",B225&amp;"|"&amp;C225)</f>
        <v/>
      </c>
      <c r="N225">
        <f>IF(M225="","",IF(COUNTIF(M$8:M225,M225)=1,1,0))</f>
        <v/>
      </c>
      <c r="O225">
        <f>IF(N225=1,SUM(N$8:N225),"")</f>
        <v/>
      </c>
      <c r="P225">
        <f>IF(M225="","",INDEX(O$8:O$307,MATCH(M225,M$8:M$307,0)))</f>
        <v/>
      </c>
    </row>
    <row r="226">
      <c r="A226" s="2" t="n">
        <v>219</v>
      </c>
      <c r="B226" s="6" t="n"/>
      <c r="C226" s="6" t="n"/>
      <c r="D226" s="6" t="n"/>
      <c r="E226" s="6" t="n"/>
      <c r="F226" s="4" t="n"/>
      <c r="G226" s="4" t="n"/>
      <c r="H226" s="6" t="n"/>
      <c r="I226" s="12">
        <f>L226-J226</f>
        <v/>
      </c>
      <c r="J226" s="12">
        <f>IF(L226=0,0,MIN(N(G226),L226))</f>
        <v/>
      </c>
      <c r="K226" s="13">
        <f>IF(AND(F226&lt;&gt;"",D226=""),"区分を選んでください",IF(AND(F226&lt;&gt;"",LEFT(D226,3)="対象外"),"対象外：0円で計上",IF(N(G226)&gt;L226,"補填額が支払額を超過：超過分は無視","")&amp;IF(AND(E226="○",D226&lt;&gt;"医薬品購入"),IF(N(G226)&gt;L226,"／","")&amp;"セルフメディは区分「医薬品購入」のみ","")&amp;IF(LEFT(D226,10)="通院交通費（タクシー",IF(IF(N(G226)&gt;L226,"補填額が支払額を超過：超過分は無視","")&amp;IF(AND(E226="○",D226&lt;&gt;"医薬品購入"),IF(N(G226)&gt;L226,"／","")&amp;"セルフメディは区分「医薬品購入」のみ","")="","","／")&amp;"タクシー代は公共交通機関が使えない場合を除き対象外（No.1122）","")))</f>
        <v/>
      </c>
      <c r="L226" s="12">
        <f>IF(OR(F226="",D226="",LEFT(D226,3)="対象外"),0,N(F226))</f>
        <v/>
      </c>
      <c r="M226">
        <f>IF(L226=0,"",B226&amp;"|"&amp;C226)</f>
        <v/>
      </c>
      <c r="N226">
        <f>IF(M226="","",IF(COUNTIF(M$8:M226,M226)=1,1,0))</f>
        <v/>
      </c>
      <c r="O226">
        <f>IF(N226=1,SUM(N$8:N226),"")</f>
        <v/>
      </c>
      <c r="P226">
        <f>IF(M226="","",INDEX(O$8:O$307,MATCH(M226,M$8:M$307,0)))</f>
        <v/>
      </c>
    </row>
    <row r="227">
      <c r="A227" s="2" t="n">
        <v>220</v>
      </c>
      <c r="B227" s="6" t="n"/>
      <c r="C227" s="6" t="n"/>
      <c r="D227" s="6" t="n"/>
      <c r="E227" s="6" t="n"/>
      <c r="F227" s="4" t="n"/>
      <c r="G227" s="4" t="n"/>
      <c r="H227" s="6" t="n"/>
      <c r="I227" s="12">
        <f>L227-J227</f>
        <v/>
      </c>
      <c r="J227" s="12">
        <f>IF(L227=0,0,MIN(N(G227),L227))</f>
        <v/>
      </c>
      <c r="K227" s="13">
        <f>IF(AND(F227&lt;&gt;"",D227=""),"区分を選んでください",IF(AND(F227&lt;&gt;"",LEFT(D227,3)="対象外"),"対象外：0円で計上",IF(N(G227)&gt;L227,"補填額が支払額を超過：超過分は無視","")&amp;IF(AND(E227="○",D227&lt;&gt;"医薬品購入"),IF(N(G227)&gt;L227,"／","")&amp;"セルフメディは区分「医薬品購入」のみ","")&amp;IF(LEFT(D227,10)="通院交通費（タクシー",IF(IF(N(G227)&gt;L227,"補填額が支払額を超過：超過分は無視","")&amp;IF(AND(E227="○",D227&lt;&gt;"医薬品購入"),IF(N(G227)&gt;L227,"／","")&amp;"セルフメディは区分「医薬品購入」のみ","")="","","／")&amp;"タクシー代は公共交通機関が使えない場合を除き対象外（No.1122）","")))</f>
        <v/>
      </c>
      <c r="L227" s="12">
        <f>IF(OR(F227="",D227="",LEFT(D227,3)="対象外"),0,N(F227))</f>
        <v/>
      </c>
      <c r="M227">
        <f>IF(L227=0,"",B227&amp;"|"&amp;C227)</f>
        <v/>
      </c>
      <c r="N227">
        <f>IF(M227="","",IF(COUNTIF(M$8:M227,M227)=1,1,0))</f>
        <v/>
      </c>
      <c r="O227">
        <f>IF(N227=1,SUM(N$8:N227),"")</f>
        <v/>
      </c>
      <c r="P227">
        <f>IF(M227="","",INDEX(O$8:O$307,MATCH(M227,M$8:M$307,0)))</f>
        <v/>
      </c>
    </row>
    <row r="228">
      <c r="A228" s="2" t="n">
        <v>221</v>
      </c>
      <c r="B228" s="6" t="n"/>
      <c r="C228" s="6" t="n"/>
      <c r="D228" s="6" t="n"/>
      <c r="E228" s="6" t="n"/>
      <c r="F228" s="4" t="n"/>
      <c r="G228" s="4" t="n"/>
      <c r="H228" s="6" t="n"/>
      <c r="I228" s="12">
        <f>L228-J228</f>
        <v/>
      </c>
      <c r="J228" s="12">
        <f>IF(L228=0,0,MIN(N(G228),L228))</f>
        <v/>
      </c>
      <c r="K228" s="13">
        <f>IF(AND(F228&lt;&gt;"",D228=""),"区分を選んでください",IF(AND(F228&lt;&gt;"",LEFT(D228,3)="対象外"),"対象外：0円で計上",IF(N(G228)&gt;L228,"補填額が支払額を超過：超過分は無視","")&amp;IF(AND(E228="○",D228&lt;&gt;"医薬品購入"),IF(N(G228)&gt;L228,"／","")&amp;"セルフメディは区分「医薬品購入」のみ","")&amp;IF(LEFT(D228,10)="通院交通費（タクシー",IF(IF(N(G228)&gt;L228,"補填額が支払額を超過：超過分は無視","")&amp;IF(AND(E228="○",D228&lt;&gt;"医薬品購入"),IF(N(G228)&gt;L228,"／","")&amp;"セルフメディは区分「医薬品購入」のみ","")="","","／")&amp;"タクシー代は公共交通機関が使えない場合を除き対象外（No.1122）","")))</f>
        <v/>
      </c>
      <c r="L228" s="12">
        <f>IF(OR(F228="",D228="",LEFT(D228,3)="対象外"),0,N(F228))</f>
        <v/>
      </c>
      <c r="M228">
        <f>IF(L228=0,"",B228&amp;"|"&amp;C228)</f>
        <v/>
      </c>
      <c r="N228">
        <f>IF(M228="","",IF(COUNTIF(M$8:M228,M228)=1,1,0))</f>
        <v/>
      </c>
      <c r="O228">
        <f>IF(N228=1,SUM(N$8:N228),"")</f>
        <v/>
      </c>
      <c r="P228">
        <f>IF(M228="","",INDEX(O$8:O$307,MATCH(M228,M$8:M$307,0)))</f>
        <v/>
      </c>
    </row>
    <row r="229">
      <c r="A229" s="2" t="n">
        <v>222</v>
      </c>
      <c r="B229" s="6" t="n"/>
      <c r="C229" s="6" t="n"/>
      <c r="D229" s="6" t="n"/>
      <c r="E229" s="6" t="n"/>
      <c r="F229" s="4" t="n"/>
      <c r="G229" s="4" t="n"/>
      <c r="H229" s="6" t="n"/>
      <c r="I229" s="12">
        <f>L229-J229</f>
        <v/>
      </c>
      <c r="J229" s="12">
        <f>IF(L229=0,0,MIN(N(G229),L229))</f>
        <v/>
      </c>
      <c r="K229" s="13">
        <f>IF(AND(F229&lt;&gt;"",D229=""),"区分を選んでください",IF(AND(F229&lt;&gt;"",LEFT(D229,3)="対象外"),"対象外：0円で計上",IF(N(G229)&gt;L229,"補填額が支払額を超過：超過分は無視","")&amp;IF(AND(E229="○",D229&lt;&gt;"医薬品購入"),IF(N(G229)&gt;L229,"／","")&amp;"セルフメディは区分「医薬品購入」のみ","")&amp;IF(LEFT(D229,10)="通院交通費（タクシー",IF(IF(N(G229)&gt;L229,"補填額が支払額を超過：超過分は無視","")&amp;IF(AND(E229="○",D229&lt;&gt;"医薬品購入"),IF(N(G229)&gt;L229,"／","")&amp;"セルフメディは区分「医薬品購入」のみ","")="","","／")&amp;"タクシー代は公共交通機関が使えない場合を除き対象外（No.1122）","")))</f>
        <v/>
      </c>
      <c r="L229" s="12">
        <f>IF(OR(F229="",D229="",LEFT(D229,3)="対象外"),0,N(F229))</f>
        <v/>
      </c>
      <c r="M229">
        <f>IF(L229=0,"",B229&amp;"|"&amp;C229)</f>
        <v/>
      </c>
      <c r="N229">
        <f>IF(M229="","",IF(COUNTIF(M$8:M229,M229)=1,1,0))</f>
        <v/>
      </c>
      <c r="O229">
        <f>IF(N229=1,SUM(N$8:N229),"")</f>
        <v/>
      </c>
      <c r="P229">
        <f>IF(M229="","",INDEX(O$8:O$307,MATCH(M229,M$8:M$307,0)))</f>
        <v/>
      </c>
    </row>
    <row r="230">
      <c r="A230" s="2" t="n">
        <v>223</v>
      </c>
      <c r="B230" s="6" t="n"/>
      <c r="C230" s="6" t="n"/>
      <c r="D230" s="6" t="n"/>
      <c r="E230" s="6" t="n"/>
      <c r="F230" s="4" t="n"/>
      <c r="G230" s="4" t="n"/>
      <c r="H230" s="6" t="n"/>
      <c r="I230" s="12">
        <f>L230-J230</f>
        <v/>
      </c>
      <c r="J230" s="12">
        <f>IF(L230=0,0,MIN(N(G230),L230))</f>
        <v/>
      </c>
      <c r="K230" s="13">
        <f>IF(AND(F230&lt;&gt;"",D230=""),"区分を選んでください",IF(AND(F230&lt;&gt;"",LEFT(D230,3)="対象外"),"対象外：0円で計上",IF(N(G230)&gt;L230,"補填額が支払額を超過：超過分は無視","")&amp;IF(AND(E230="○",D230&lt;&gt;"医薬品購入"),IF(N(G230)&gt;L230,"／","")&amp;"セルフメディは区分「医薬品購入」のみ","")&amp;IF(LEFT(D230,10)="通院交通費（タクシー",IF(IF(N(G230)&gt;L230,"補填額が支払額を超過：超過分は無視","")&amp;IF(AND(E230="○",D230&lt;&gt;"医薬品購入"),IF(N(G230)&gt;L230,"／","")&amp;"セルフメディは区分「医薬品購入」のみ","")="","","／")&amp;"タクシー代は公共交通機関が使えない場合を除き対象外（No.1122）","")))</f>
        <v/>
      </c>
      <c r="L230" s="12">
        <f>IF(OR(F230="",D230="",LEFT(D230,3)="対象外"),0,N(F230))</f>
        <v/>
      </c>
      <c r="M230">
        <f>IF(L230=0,"",B230&amp;"|"&amp;C230)</f>
        <v/>
      </c>
      <c r="N230">
        <f>IF(M230="","",IF(COUNTIF(M$8:M230,M230)=1,1,0))</f>
        <v/>
      </c>
      <c r="O230">
        <f>IF(N230=1,SUM(N$8:N230),"")</f>
        <v/>
      </c>
      <c r="P230">
        <f>IF(M230="","",INDEX(O$8:O$307,MATCH(M230,M$8:M$307,0)))</f>
        <v/>
      </c>
    </row>
    <row r="231">
      <c r="A231" s="2" t="n">
        <v>224</v>
      </c>
      <c r="B231" s="6" t="n"/>
      <c r="C231" s="6" t="n"/>
      <c r="D231" s="6" t="n"/>
      <c r="E231" s="6" t="n"/>
      <c r="F231" s="4" t="n"/>
      <c r="G231" s="4" t="n"/>
      <c r="H231" s="6" t="n"/>
      <c r="I231" s="12">
        <f>L231-J231</f>
        <v/>
      </c>
      <c r="J231" s="12">
        <f>IF(L231=0,0,MIN(N(G231),L231))</f>
        <v/>
      </c>
      <c r="K231" s="13">
        <f>IF(AND(F231&lt;&gt;"",D231=""),"区分を選んでください",IF(AND(F231&lt;&gt;"",LEFT(D231,3)="対象外"),"対象外：0円で計上",IF(N(G231)&gt;L231,"補填額が支払額を超過：超過分は無視","")&amp;IF(AND(E231="○",D231&lt;&gt;"医薬品購入"),IF(N(G231)&gt;L231,"／","")&amp;"セルフメディは区分「医薬品購入」のみ","")&amp;IF(LEFT(D231,10)="通院交通費（タクシー",IF(IF(N(G231)&gt;L231,"補填額が支払額を超過：超過分は無視","")&amp;IF(AND(E231="○",D231&lt;&gt;"医薬品購入"),IF(N(G231)&gt;L231,"／","")&amp;"セルフメディは区分「医薬品購入」のみ","")="","","／")&amp;"タクシー代は公共交通機関が使えない場合を除き対象外（No.1122）","")))</f>
        <v/>
      </c>
      <c r="L231" s="12">
        <f>IF(OR(F231="",D231="",LEFT(D231,3)="対象外"),0,N(F231))</f>
        <v/>
      </c>
      <c r="M231">
        <f>IF(L231=0,"",B231&amp;"|"&amp;C231)</f>
        <v/>
      </c>
      <c r="N231">
        <f>IF(M231="","",IF(COUNTIF(M$8:M231,M231)=1,1,0))</f>
        <v/>
      </c>
      <c r="O231">
        <f>IF(N231=1,SUM(N$8:N231),"")</f>
        <v/>
      </c>
      <c r="P231">
        <f>IF(M231="","",INDEX(O$8:O$307,MATCH(M231,M$8:M$307,0)))</f>
        <v/>
      </c>
    </row>
    <row r="232">
      <c r="A232" s="2" t="n">
        <v>225</v>
      </c>
      <c r="B232" s="6" t="n"/>
      <c r="C232" s="6" t="n"/>
      <c r="D232" s="6" t="n"/>
      <c r="E232" s="6" t="n"/>
      <c r="F232" s="4" t="n"/>
      <c r="G232" s="4" t="n"/>
      <c r="H232" s="6" t="n"/>
      <c r="I232" s="12">
        <f>L232-J232</f>
        <v/>
      </c>
      <c r="J232" s="12">
        <f>IF(L232=0,0,MIN(N(G232),L232))</f>
        <v/>
      </c>
      <c r="K232" s="13">
        <f>IF(AND(F232&lt;&gt;"",D232=""),"区分を選んでください",IF(AND(F232&lt;&gt;"",LEFT(D232,3)="対象外"),"対象外：0円で計上",IF(N(G232)&gt;L232,"補填額が支払額を超過：超過分は無視","")&amp;IF(AND(E232="○",D232&lt;&gt;"医薬品購入"),IF(N(G232)&gt;L232,"／","")&amp;"セルフメディは区分「医薬品購入」のみ","")&amp;IF(LEFT(D232,10)="通院交通費（タクシー",IF(IF(N(G232)&gt;L232,"補填額が支払額を超過：超過分は無視","")&amp;IF(AND(E232="○",D232&lt;&gt;"医薬品購入"),IF(N(G232)&gt;L232,"／","")&amp;"セルフメディは区分「医薬品購入」のみ","")="","","／")&amp;"タクシー代は公共交通機関が使えない場合を除き対象外（No.1122）","")))</f>
        <v/>
      </c>
      <c r="L232" s="12">
        <f>IF(OR(F232="",D232="",LEFT(D232,3)="対象外"),0,N(F232))</f>
        <v/>
      </c>
      <c r="M232">
        <f>IF(L232=0,"",B232&amp;"|"&amp;C232)</f>
        <v/>
      </c>
      <c r="N232">
        <f>IF(M232="","",IF(COUNTIF(M$8:M232,M232)=1,1,0))</f>
        <v/>
      </c>
      <c r="O232">
        <f>IF(N232=1,SUM(N$8:N232),"")</f>
        <v/>
      </c>
      <c r="P232">
        <f>IF(M232="","",INDEX(O$8:O$307,MATCH(M232,M$8:M$307,0)))</f>
        <v/>
      </c>
    </row>
    <row r="233">
      <c r="A233" s="2" t="n">
        <v>226</v>
      </c>
      <c r="B233" s="6" t="n"/>
      <c r="C233" s="6" t="n"/>
      <c r="D233" s="6" t="n"/>
      <c r="E233" s="6" t="n"/>
      <c r="F233" s="4" t="n"/>
      <c r="G233" s="4" t="n"/>
      <c r="H233" s="6" t="n"/>
      <c r="I233" s="12">
        <f>L233-J233</f>
        <v/>
      </c>
      <c r="J233" s="12">
        <f>IF(L233=0,0,MIN(N(G233),L233))</f>
        <v/>
      </c>
      <c r="K233" s="13">
        <f>IF(AND(F233&lt;&gt;"",D233=""),"区分を選んでください",IF(AND(F233&lt;&gt;"",LEFT(D233,3)="対象外"),"対象外：0円で計上",IF(N(G233)&gt;L233,"補填額が支払額を超過：超過分は無視","")&amp;IF(AND(E233="○",D233&lt;&gt;"医薬品購入"),IF(N(G233)&gt;L233,"／","")&amp;"セルフメディは区分「医薬品購入」のみ","")&amp;IF(LEFT(D233,10)="通院交通費（タクシー",IF(IF(N(G233)&gt;L233,"補填額が支払額を超過：超過分は無視","")&amp;IF(AND(E233="○",D233&lt;&gt;"医薬品購入"),IF(N(G233)&gt;L233,"／","")&amp;"セルフメディは区分「医薬品購入」のみ","")="","","／")&amp;"タクシー代は公共交通機関が使えない場合を除き対象外（No.1122）","")))</f>
        <v/>
      </c>
      <c r="L233" s="12">
        <f>IF(OR(F233="",D233="",LEFT(D233,3)="対象外"),0,N(F233))</f>
        <v/>
      </c>
      <c r="M233">
        <f>IF(L233=0,"",B233&amp;"|"&amp;C233)</f>
        <v/>
      </c>
      <c r="N233">
        <f>IF(M233="","",IF(COUNTIF(M$8:M233,M233)=1,1,0))</f>
        <v/>
      </c>
      <c r="O233">
        <f>IF(N233=1,SUM(N$8:N233),"")</f>
        <v/>
      </c>
      <c r="P233">
        <f>IF(M233="","",INDEX(O$8:O$307,MATCH(M233,M$8:M$307,0)))</f>
        <v/>
      </c>
    </row>
    <row r="234">
      <c r="A234" s="2" t="n">
        <v>227</v>
      </c>
      <c r="B234" s="6" t="n"/>
      <c r="C234" s="6" t="n"/>
      <c r="D234" s="6" t="n"/>
      <c r="E234" s="6" t="n"/>
      <c r="F234" s="4" t="n"/>
      <c r="G234" s="4" t="n"/>
      <c r="H234" s="6" t="n"/>
      <c r="I234" s="12">
        <f>L234-J234</f>
        <v/>
      </c>
      <c r="J234" s="12">
        <f>IF(L234=0,0,MIN(N(G234),L234))</f>
        <v/>
      </c>
      <c r="K234" s="13">
        <f>IF(AND(F234&lt;&gt;"",D234=""),"区分を選んでください",IF(AND(F234&lt;&gt;"",LEFT(D234,3)="対象外"),"対象外：0円で計上",IF(N(G234)&gt;L234,"補填額が支払額を超過：超過分は無視","")&amp;IF(AND(E234="○",D234&lt;&gt;"医薬品購入"),IF(N(G234)&gt;L234,"／","")&amp;"セルフメディは区分「医薬品購入」のみ","")&amp;IF(LEFT(D234,10)="通院交通費（タクシー",IF(IF(N(G234)&gt;L234,"補填額が支払額を超過：超過分は無視","")&amp;IF(AND(E234="○",D234&lt;&gt;"医薬品購入"),IF(N(G234)&gt;L234,"／","")&amp;"セルフメディは区分「医薬品購入」のみ","")="","","／")&amp;"タクシー代は公共交通機関が使えない場合を除き対象外（No.1122）","")))</f>
        <v/>
      </c>
      <c r="L234" s="12">
        <f>IF(OR(F234="",D234="",LEFT(D234,3)="対象外"),0,N(F234))</f>
        <v/>
      </c>
      <c r="M234">
        <f>IF(L234=0,"",B234&amp;"|"&amp;C234)</f>
        <v/>
      </c>
      <c r="N234">
        <f>IF(M234="","",IF(COUNTIF(M$8:M234,M234)=1,1,0))</f>
        <v/>
      </c>
      <c r="O234">
        <f>IF(N234=1,SUM(N$8:N234),"")</f>
        <v/>
      </c>
      <c r="P234">
        <f>IF(M234="","",INDEX(O$8:O$307,MATCH(M234,M$8:M$307,0)))</f>
        <v/>
      </c>
    </row>
    <row r="235">
      <c r="A235" s="2" t="n">
        <v>228</v>
      </c>
      <c r="B235" s="6" t="n"/>
      <c r="C235" s="6" t="n"/>
      <c r="D235" s="6" t="n"/>
      <c r="E235" s="6" t="n"/>
      <c r="F235" s="4" t="n"/>
      <c r="G235" s="4" t="n"/>
      <c r="H235" s="6" t="n"/>
      <c r="I235" s="12">
        <f>L235-J235</f>
        <v/>
      </c>
      <c r="J235" s="12">
        <f>IF(L235=0,0,MIN(N(G235),L235))</f>
        <v/>
      </c>
      <c r="K235" s="13">
        <f>IF(AND(F235&lt;&gt;"",D235=""),"区分を選んでください",IF(AND(F235&lt;&gt;"",LEFT(D235,3)="対象外"),"対象外：0円で計上",IF(N(G235)&gt;L235,"補填額が支払額を超過：超過分は無視","")&amp;IF(AND(E235="○",D235&lt;&gt;"医薬品購入"),IF(N(G235)&gt;L235,"／","")&amp;"セルフメディは区分「医薬品購入」のみ","")&amp;IF(LEFT(D235,10)="通院交通費（タクシー",IF(IF(N(G235)&gt;L235,"補填額が支払額を超過：超過分は無視","")&amp;IF(AND(E235="○",D235&lt;&gt;"医薬品購入"),IF(N(G235)&gt;L235,"／","")&amp;"セルフメディは区分「医薬品購入」のみ","")="","","／")&amp;"タクシー代は公共交通機関が使えない場合を除き対象外（No.1122）","")))</f>
        <v/>
      </c>
      <c r="L235" s="12">
        <f>IF(OR(F235="",D235="",LEFT(D235,3)="対象外"),0,N(F235))</f>
        <v/>
      </c>
      <c r="M235">
        <f>IF(L235=0,"",B235&amp;"|"&amp;C235)</f>
        <v/>
      </c>
      <c r="N235">
        <f>IF(M235="","",IF(COUNTIF(M$8:M235,M235)=1,1,0))</f>
        <v/>
      </c>
      <c r="O235">
        <f>IF(N235=1,SUM(N$8:N235),"")</f>
        <v/>
      </c>
      <c r="P235">
        <f>IF(M235="","",INDEX(O$8:O$307,MATCH(M235,M$8:M$307,0)))</f>
        <v/>
      </c>
    </row>
    <row r="236">
      <c r="A236" s="2" t="n">
        <v>229</v>
      </c>
      <c r="B236" s="6" t="n"/>
      <c r="C236" s="6" t="n"/>
      <c r="D236" s="6" t="n"/>
      <c r="E236" s="6" t="n"/>
      <c r="F236" s="4" t="n"/>
      <c r="G236" s="4" t="n"/>
      <c r="H236" s="6" t="n"/>
      <c r="I236" s="12">
        <f>L236-J236</f>
        <v/>
      </c>
      <c r="J236" s="12">
        <f>IF(L236=0,0,MIN(N(G236),L236))</f>
        <v/>
      </c>
      <c r="K236" s="13">
        <f>IF(AND(F236&lt;&gt;"",D236=""),"区分を選んでください",IF(AND(F236&lt;&gt;"",LEFT(D236,3)="対象外"),"対象外：0円で計上",IF(N(G236)&gt;L236,"補填額が支払額を超過：超過分は無視","")&amp;IF(AND(E236="○",D236&lt;&gt;"医薬品購入"),IF(N(G236)&gt;L236,"／","")&amp;"セルフメディは区分「医薬品購入」のみ","")&amp;IF(LEFT(D236,10)="通院交通費（タクシー",IF(IF(N(G236)&gt;L236,"補填額が支払額を超過：超過分は無視","")&amp;IF(AND(E236="○",D236&lt;&gt;"医薬品購入"),IF(N(G236)&gt;L236,"／","")&amp;"セルフメディは区分「医薬品購入」のみ","")="","","／")&amp;"タクシー代は公共交通機関が使えない場合を除き対象外（No.1122）","")))</f>
        <v/>
      </c>
      <c r="L236" s="12">
        <f>IF(OR(F236="",D236="",LEFT(D236,3)="対象外"),0,N(F236))</f>
        <v/>
      </c>
      <c r="M236">
        <f>IF(L236=0,"",B236&amp;"|"&amp;C236)</f>
        <v/>
      </c>
      <c r="N236">
        <f>IF(M236="","",IF(COUNTIF(M$8:M236,M236)=1,1,0))</f>
        <v/>
      </c>
      <c r="O236">
        <f>IF(N236=1,SUM(N$8:N236),"")</f>
        <v/>
      </c>
      <c r="P236">
        <f>IF(M236="","",INDEX(O$8:O$307,MATCH(M236,M$8:M$307,0)))</f>
        <v/>
      </c>
    </row>
    <row r="237">
      <c r="A237" s="2" t="n">
        <v>230</v>
      </c>
      <c r="B237" s="6" t="n"/>
      <c r="C237" s="6" t="n"/>
      <c r="D237" s="6" t="n"/>
      <c r="E237" s="6" t="n"/>
      <c r="F237" s="4" t="n"/>
      <c r="G237" s="4" t="n"/>
      <c r="H237" s="6" t="n"/>
      <c r="I237" s="12">
        <f>L237-J237</f>
        <v/>
      </c>
      <c r="J237" s="12">
        <f>IF(L237=0,0,MIN(N(G237),L237))</f>
        <v/>
      </c>
      <c r="K237" s="13">
        <f>IF(AND(F237&lt;&gt;"",D237=""),"区分を選んでください",IF(AND(F237&lt;&gt;"",LEFT(D237,3)="対象外"),"対象外：0円で計上",IF(N(G237)&gt;L237,"補填額が支払額を超過：超過分は無視","")&amp;IF(AND(E237="○",D237&lt;&gt;"医薬品購入"),IF(N(G237)&gt;L237,"／","")&amp;"セルフメディは区分「医薬品購入」のみ","")&amp;IF(LEFT(D237,10)="通院交通費（タクシー",IF(IF(N(G237)&gt;L237,"補填額が支払額を超過：超過分は無視","")&amp;IF(AND(E237="○",D237&lt;&gt;"医薬品購入"),IF(N(G237)&gt;L237,"／","")&amp;"セルフメディは区分「医薬品購入」のみ","")="","","／")&amp;"タクシー代は公共交通機関が使えない場合を除き対象外（No.1122）","")))</f>
        <v/>
      </c>
      <c r="L237" s="12">
        <f>IF(OR(F237="",D237="",LEFT(D237,3)="対象外"),0,N(F237))</f>
        <v/>
      </c>
      <c r="M237">
        <f>IF(L237=0,"",B237&amp;"|"&amp;C237)</f>
        <v/>
      </c>
      <c r="N237">
        <f>IF(M237="","",IF(COUNTIF(M$8:M237,M237)=1,1,0))</f>
        <v/>
      </c>
      <c r="O237">
        <f>IF(N237=1,SUM(N$8:N237),"")</f>
        <v/>
      </c>
      <c r="P237">
        <f>IF(M237="","",INDEX(O$8:O$307,MATCH(M237,M$8:M$307,0)))</f>
        <v/>
      </c>
    </row>
    <row r="238">
      <c r="A238" s="2" t="n">
        <v>231</v>
      </c>
      <c r="B238" s="6" t="n"/>
      <c r="C238" s="6" t="n"/>
      <c r="D238" s="6" t="n"/>
      <c r="E238" s="6" t="n"/>
      <c r="F238" s="4" t="n"/>
      <c r="G238" s="4" t="n"/>
      <c r="H238" s="6" t="n"/>
      <c r="I238" s="12">
        <f>L238-J238</f>
        <v/>
      </c>
      <c r="J238" s="12">
        <f>IF(L238=0,0,MIN(N(G238),L238))</f>
        <v/>
      </c>
      <c r="K238" s="13">
        <f>IF(AND(F238&lt;&gt;"",D238=""),"区分を選んでください",IF(AND(F238&lt;&gt;"",LEFT(D238,3)="対象外"),"対象外：0円で計上",IF(N(G238)&gt;L238,"補填額が支払額を超過：超過分は無視","")&amp;IF(AND(E238="○",D238&lt;&gt;"医薬品購入"),IF(N(G238)&gt;L238,"／","")&amp;"セルフメディは区分「医薬品購入」のみ","")&amp;IF(LEFT(D238,10)="通院交通費（タクシー",IF(IF(N(G238)&gt;L238,"補填額が支払額を超過：超過分は無視","")&amp;IF(AND(E238="○",D238&lt;&gt;"医薬品購入"),IF(N(G238)&gt;L238,"／","")&amp;"セルフメディは区分「医薬品購入」のみ","")="","","／")&amp;"タクシー代は公共交通機関が使えない場合を除き対象外（No.1122）","")))</f>
        <v/>
      </c>
      <c r="L238" s="12">
        <f>IF(OR(F238="",D238="",LEFT(D238,3)="対象外"),0,N(F238))</f>
        <v/>
      </c>
      <c r="M238">
        <f>IF(L238=0,"",B238&amp;"|"&amp;C238)</f>
        <v/>
      </c>
      <c r="N238">
        <f>IF(M238="","",IF(COUNTIF(M$8:M238,M238)=1,1,0))</f>
        <v/>
      </c>
      <c r="O238">
        <f>IF(N238=1,SUM(N$8:N238),"")</f>
        <v/>
      </c>
      <c r="P238">
        <f>IF(M238="","",INDEX(O$8:O$307,MATCH(M238,M$8:M$307,0)))</f>
        <v/>
      </c>
    </row>
    <row r="239">
      <c r="A239" s="2" t="n">
        <v>232</v>
      </c>
      <c r="B239" s="6" t="n"/>
      <c r="C239" s="6" t="n"/>
      <c r="D239" s="6" t="n"/>
      <c r="E239" s="6" t="n"/>
      <c r="F239" s="4" t="n"/>
      <c r="G239" s="4" t="n"/>
      <c r="H239" s="6" t="n"/>
      <c r="I239" s="12">
        <f>L239-J239</f>
        <v/>
      </c>
      <c r="J239" s="12">
        <f>IF(L239=0,0,MIN(N(G239),L239))</f>
        <v/>
      </c>
      <c r="K239" s="13">
        <f>IF(AND(F239&lt;&gt;"",D239=""),"区分を選んでください",IF(AND(F239&lt;&gt;"",LEFT(D239,3)="対象外"),"対象外：0円で計上",IF(N(G239)&gt;L239,"補填額が支払額を超過：超過分は無視","")&amp;IF(AND(E239="○",D239&lt;&gt;"医薬品購入"),IF(N(G239)&gt;L239,"／","")&amp;"セルフメディは区分「医薬品購入」のみ","")&amp;IF(LEFT(D239,10)="通院交通費（タクシー",IF(IF(N(G239)&gt;L239,"補填額が支払額を超過：超過分は無視","")&amp;IF(AND(E239="○",D239&lt;&gt;"医薬品購入"),IF(N(G239)&gt;L239,"／","")&amp;"セルフメディは区分「医薬品購入」のみ","")="","","／")&amp;"タクシー代は公共交通機関が使えない場合を除き対象外（No.1122）","")))</f>
        <v/>
      </c>
      <c r="L239" s="12">
        <f>IF(OR(F239="",D239="",LEFT(D239,3)="対象外"),0,N(F239))</f>
        <v/>
      </c>
      <c r="M239">
        <f>IF(L239=0,"",B239&amp;"|"&amp;C239)</f>
        <v/>
      </c>
      <c r="N239">
        <f>IF(M239="","",IF(COUNTIF(M$8:M239,M239)=1,1,0))</f>
        <v/>
      </c>
      <c r="O239">
        <f>IF(N239=1,SUM(N$8:N239),"")</f>
        <v/>
      </c>
      <c r="P239">
        <f>IF(M239="","",INDEX(O$8:O$307,MATCH(M239,M$8:M$307,0)))</f>
        <v/>
      </c>
    </row>
    <row r="240">
      <c r="A240" s="2" t="n">
        <v>233</v>
      </c>
      <c r="B240" s="6" t="n"/>
      <c r="C240" s="6" t="n"/>
      <c r="D240" s="6" t="n"/>
      <c r="E240" s="6" t="n"/>
      <c r="F240" s="4" t="n"/>
      <c r="G240" s="4" t="n"/>
      <c r="H240" s="6" t="n"/>
      <c r="I240" s="12">
        <f>L240-J240</f>
        <v/>
      </c>
      <c r="J240" s="12">
        <f>IF(L240=0,0,MIN(N(G240),L240))</f>
        <v/>
      </c>
      <c r="K240" s="13">
        <f>IF(AND(F240&lt;&gt;"",D240=""),"区分を選んでください",IF(AND(F240&lt;&gt;"",LEFT(D240,3)="対象外"),"対象外：0円で計上",IF(N(G240)&gt;L240,"補填額が支払額を超過：超過分は無視","")&amp;IF(AND(E240="○",D240&lt;&gt;"医薬品購入"),IF(N(G240)&gt;L240,"／","")&amp;"セルフメディは区分「医薬品購入」のみ","")&amp;IF(LEFT(D240,10)="通院交通費（タクシー",IF(IF(N(G240)&gt;L240,"補填額が支払額を超過：超過分は無視","")&amp;IF(AND(E240="○",D240&lt;&gt;"医薬品購入"),IF(N(G240)&gt;L240,"／","")&amp;"セルフメディは区分「医薬品購入」のみ","")="","","／")&amp;"タクシー代は公共交通機関が使えない場合を除き対象外（No.1122）","")))</f>
        <v/>
      </c>
      <c r="L240" s="12">
        <f>IF(OR(F240="",D240="",LEFT(D240,3)="対象外"),0,N(F240))</f>
        <v/>
      </c>
      <c r="M240">
        <f>IF(L240=0,"",B240&amp;"|"&amp;C240)</f>
        <v/>
      </c>
      <c r="N240">
        <f>IF(M240="","",IF(COUNTIF(M$8:M240,M240)=1,1,0))</f>
        <v/>
      </c>
      <c r="O240">
        <f>IF(N240=1,SUM(N$8:N240),"")</f>
        <v/>
      </c>
      <c r="P240">
        <f>IF(M240="","",INDEX(O$8:O$307,MATCH(M240,M$8:M$307,0)))</f>
        <v/>
      </c>
    </row>
    <row r="241">
      <c r="A241" s="2" t="n">
        <v>234</v>
      </c>
      <c r="B241" s="6" t="n"/>
      <c r="C241" s="6" t="n"/>
      <c r="D241" s="6" t="n"/>
      <c r="E241" s="6" t="n"/>
      <c r="F241" s="4" t="n"/>
      <c r="G241" s="4" t="n"/>
      <c r="H241" s="6" t="n"/>
      <c r="I241" s="12">
        <f>L241-J241</f>
        <v/>
      </c>
      <c r="J241" s="12">
        <f>IF(L241=0,0,MIN(N(G241),L241))</f>
        <v/>
      </c>
      <c r="K241" s="13">
        <f>IF(AND(F241&lt;&gt;"",D241=""),"区分を選んでください",IF(AND(F241&lt;&gt;"",LEFT(D241,3)="対象外"),"対象外：0円で計上",IF(N(G241)&gt;L241,"補填額が支払額を超過：超過分は無視","")&amp;IF(AND(E241="○",D241&lt;&gt;"医薬品購入"),IF(N(G241)&gt;L241,"／","")&amp;"セルフメディは区分「医薬品購入」のみ","")&amp;IF(LEFT(D241,10)="通院交通費（タクシー",IF(IF(N(G241)&gt;L241,"補填額が支払額を超過：超過分は無視","")&amp;IF(AND(E241="○",D241&lt;&gt;"医薬品購入"),IF(N(G241)&gt;L241,"／","")&amp;"セルフメディは区分「医薬品購入」のみ","")="","","／")&amp;"タクシー代は公共交通機関が使えない場合を除き対象外（No.1122）","")))</f>
        <v/>
      </c>
      <c r="L241" s="12">
        <f>IF(OR(F241="",D241="",LEFT(D241,3)="対象外"),0,N(F241))</f>
        <v/>
      </c>
      <c r="M241">
        <f>IF(L241=0,"",B241&amp;"|"&amp;C241)</f>
        <v/>
      </c>
      <c r="N241">
        <f>IF(M241="","",IF(COUNTIF(M$8:M241,M241)=1,1,0))</f>
        <v/>
      </c>
      <c r="O241">
        <f>IF(N241=1,SUM(N$8:N241),"")</f>
        <v/>
      </c>
      <c r="P241">
        <f>IF(M241="","",INDEX(O$8:O$307,MATCH(M241,M$8:M$307,0)))</f>
        <v/>
      </c>
    </row>
    <row r="242">
      <c r="A242" s="2" t="n">
        <v>235</v>
      </c>
      <c r="B242" s="6" t="n"/>
      <c r="C242" s="6" t="n"/>
      <c r="D242" s="6" t="n"/>
      <c r="E242" s="6" t="n"/>
      <c r="F242" s="4" t="n"/>
      <c r="G242" s="4" t="n"/>
      <c r="H242" s="6" t="n"/>
      <c r="I242" s="12">
        <f>L242-J242</f>
        <v/>
      </c>
      <c r="J242" s="12">
        <f>IF(L242=0,0,MIN(N(G242),L242))</f>
        <v/>
      </c>
      <c r="K242" s="13">
        <f>IF(AND(F242&lt;&gt;"",D242=""),"区分を選んでください",IF(AND(F242&lt;&gt;"",LEFT(D242,3)="対象外"),"対象外：0円で計上",IF(N(G242)&gt;L242,"補填額が支払額を超過：超過分は無視","")&amp;IF(AND(E242="○",D242&lt;&gt;"医薬品購入"),IF(N(G242)&gt;L242,"／","")&amp;"セルフメディは区分「医薬品購入」のみ","")&amp;IF(LEFT(D242,10)="通院交通費（タクシー",IF(IF(N(G242)&gt;L242,"補填額が支払額を超過：超過分は無視","")&amp;IF(AND(E242="○",D242&lt;&gt;"医薬品購入"),IF(N(G242)&gt;L242,"／","")&amp;"セルフメディは区分「医薬品購入」のみ","")="","","／")&amp;"タクシー代は公共交通機関が使えない場合を除き対象外（No.1122）","")))</f>
        <v/>
      </c>
      <c r="L242" s="12">
        <f>IF(OR(F242="",D242="",LEFT(D242,3)="対象外"),0,N(F242))</f>
        <v/>
      </c>
      <c r="M242">
        <f>IF(L242=0,"",B242&amp;"|"&amp;C242)</f>
        <v/>
      </c>
      <c r="N242">
        <f>IF(M242="","",IF(COUNTIF(M$8:M242,M242)=1,1,0))</f>
        <v/>
      </c>
      <c r="O242">
        <f>IF(N242=1,SUM(N$8:N242),"")</f>
        <v/>
      </c>
      <c r="P242">
        <f>IF(M242="","",INDEX(O$8:O$307,MATCH(M242,M$8:M$307,0)))</f>
        <v/>
      </c>
    </row>
    <row r="243">
      <c r="A243" s="2" t="n">
        <v>236</v>
      </c>
      <c r="B243" s="6" t="n"/>
      <c r="C243" s="6" t="n"/>
      <c r="D243" s="6" t="n"/>
      <c r="E243" s="6" t="n"/>
      <c r="F243" s="4" t="n"/>
      <c r="G243" s="4" t="n"/>
      <c r="H243" s="6" t="n"/>
      <c r="I243" s="12">
        <f>L243-J243</f>
        <v/>
      </c>
      <c r="J243" s="12">
        <f>IF(L243=0,0,MIN(N(G243),L243))</f>
        <v/>
      </c>
      <c r="K243" s="13">
        <f>IF(AND(F243&lt;&gt;"",D243=""),"区分を選んでください",IF(AND(F243&lt;&gt;"",LEFT(D243,3)="対象外"),"対象外：0円で計上",IF(N(G243)&gt;L243,"補填額が支払額を超過：超過分は無視","")&amp;IF(AND(E243="○",D243&lt;&gt;"医薬品購入"),IF(N(G243)&gt;L243,"／","")&amp;"セルフメディは区分「医薬品購入」のみ","")&amp;IF(LEFT(D243,10)="通院交通費（タクシー",IF(IF(N(G243)&gt;L243,"補填額が支払額を超過：超過分は無視","")&amp;IF(AND(E243="○",D243&lt;&gt;"医薬品購入"),IF(N(G243)&gt;L243,"／","")&amp;"セルフメディは区分「医薬品購入」のみ","")="","","／")&amp;"タクシー代は公共交通機関が使えない場合を除き対象外（No.1122）","")))</f>
        <v/>
      </c>
      <c r="L243" s="12">
        <f>IF(OR(F243="",D243="",LEFT(D243,3)="対象外"),0,N(F243))</f>
        <v/>
      </c>
      <c r="M243">
        <f>IF(L243=0,"",B243&amp;"|"&amp;C243)</f>
        <v/>
      </c>
      <c r="N243">
        <f>IF(M243="","",IF(COUNTIF(M$8:M243,M243)=1,1,0))</f>
        <v/>
      </c>
      <c r="O243">
        <f>IF(N243=1,SUM(N$8:N243),"")</f>
        <v/>
      </c>
      <c r="P243">
        <f>IF(M243="","",INDEX(O$8:O$307,MATCH(M243,M$8:M$307,0)))</f>
        <v/>
      </c>
    </row>
    <row r="244">
      <c r="A244" s="2" t="n">
        <v>237</v>
      </c>
      <c r="B244" s="6" t="n"/>
      <c r="C244" s="6" t="n"/>
      <c r="D244" s="6" t="n"/>
      <c r="E244" s="6" t="n"/>
      <c r="F244" s="4" t="n"/>
      <c r="G244" s="4" t="n"/>
      <c r="H244" s="6" t="n"/>
      <c r="I244" s="12">
        <f>L244-J244</f>
        <v/>
      </c>
      <c r="J244" s="12">
        <f>IF(L244=0,0,MIN(N(G244),L244))</f>
        <v/>
      </c>
      <c r="K244" s="13">
        <f>IF(AND(F244&lt;&gt;"",D244=""),"区分を選んでください",IF(AND(F244&lt;&gt;"",LEFT(D244,3)="対象外"),"対象外：0円で計上",IF(N(G244)&gt;L244,"補填額が支払額を超過：超過分は無視","")&amp;IF(AND(E244="○",D244&lt;&gt;"医薬品購入"),IF(N(G244)&gt;L244,"／","")&amp;"セルフメディは区分「医薬品購入」のみ","")&amp;IF(LEFT(D244,10)="通院交通費（タクシー",IF(IF(N(G244)&gt;L244,"補填額が支払額を超過：超過分は無視","")&amp;IF(AND(E244="○",D244&lt;&gt;"医薬品購入"),IF(N(G244)&gt;L244,"／","")&amp;"セルフメディは区分「医薬品購入」のみ","")="","","／")&amp;"タクシー代は公共交通機関が使えない場合を除き対象外（No.1122）","")))</f>
        <v/>
      </c>
      <c r="L244" s="12">
        <f>IF(OR(F244="",D244="",LEFT(D244,3)="対象外"),0,N(F244))</f>
        <v/>
      </c>
      <c r="M244">
        <f>IF(L244=0,"",B244&amp;"|"&amp;C244)</f>
        <v/>
      </c>
      <c r="N244">
        <f>IF(M244="","",IF(COUNTIF(M$8:M244,M244)=1,1,0))</f>
        <v/>
      </c>
      <c r="O244">
        <f>IF(N244=1,SUM(N$8:N244),"")</f>
        <v/>
      </c>
      <c r="P244">
        <f>IF(M244="","",INDEX(O$8:O$307,MATCH(M244,M$8:M$307,0)))</f>
        <v/>
      </c>
    </row>
    <row r="245">
      <c r="A245" s="2" t="n">
        <v>238</v>
      </c>
      <c r="B245" s="6" t="n"/>
      <c r="C245" s="6" t="n"/>
      <c r="D245" s="6" t="n"/>
      <c r="E245" s="6" t="n"/>
      <c r="F245" s="4" t="n"/>
      <c r="G245" s="4" t="n"/>
      <c r="H245" s="6" t="n"/>
      <c r="I245" s="12">
        <f>L245-J245</f>
        <v/>
      </c>
      <c r="J245" s="12">
        <f>IF(L245=0,0,MIN(N(G245),L245))</f>
        <v/>
      </c>
      <c r="K245" s="13">
        <f>IF(AND(F245&lt;&gt;"",D245=""),"区分を選んでください",IF(AND(F245&lt;&gt;"",LEFT(D245,3)="対象外"),"対象外：0円で計上",IF(N(G245)&gt;L245,"補填額が支払額を超過：超過分は無視","")&amp;IF(AND(E245="○",D245&lt;&gt;"医薬品購入"),IF(N(G245)&gt;L245,"／","")&amp;"セルフメディは区分「医薬品購入」のみ","")&amp;IF(LEFT(D245,10)="通院交通費（タクシー",IF(IF(N(G245)&gt;L245,"補填額が支払額を超過：超過分は無視","")&amp;IF(AND(E245="○",D245&lt;&gt;"医薬品購入"),IF(N(G245)&gt;L245,"／","")&amp;"セルフメディは区分「医薬品購入」のみ","")="","","／")&amp;"タクシー代は公共交通機関が使えない場合を除き対象外（No.1122）","")))</f>
        <v/>
      </c>
      <c r="L245" s="12">
        <f>IF(OR(F245="",D245="",LEFT(D245,3)="対象外"),0,N(F245))</f>
        <v/>
      </c>
      <c r="M245">
        <f>IF(L245=0,"",B245&amp;"|"&amp;C245)</f>
        <v/>
      </c>
      <c r="N245">
        <f>IF(M245="","",IF(COUNTIF(M$8:M245,M245)=1,1,0))</f>
        <v/>
      </c>
      <c r="O245">
        <f>IF(N245=1,SUM(N$8:N245),"")</f>
        <v/>
      </c>
      <c r="P245">
        <f>IF(M245="","",INDEX(O$8:O$307,MATCH(M245,M$8:M$307,0)))</f>
        <v/>
      </c>
    </row>
    <row r="246">
      <c r="A246" s="2" t="n">
        <v>239</v>
      </c>
      <c r="B246" s="6" t="n"/>
      <c r="C246" s="6" t="n"/>
      <c r="D246" s="6" t="n"/>
      <c r="E246" s="6" t="n"/>
      <c r="F246" s="4" t="n"/>
      <c r="G246" s="4" t="n"/>
      <c r="H246" s="6" t="n"/>
      <c r="I246" s="12">
        <f>L246-J246</f>
        <v/>
      </c>
      <c r="J246" s="12">
        <f>IF(L246=0,0,MIN(N(G246),L246))</f>
        <v/>
      </c>
      <c r="K246" s="13">
        <f>IF(AND(F246&lt;&gt;"",D246=""),"区分を選んでください",IF(AND(F246&lt;&gt;"",LEFT(D246,3)="対象外"),"対象外：0円で計上",IF(N(G246)&gt;L246,"補填額が支払額を超過：超過分は無視","")&amp;IF(AND(E246="○",D246&lt;&gt;"医薬品購入"),IF(N(G246)&gt;L246,"／","")&amp;"セルフメディは区分「医薬品購入」のみ","")&amp;IF(LEFT(D246,10)="通院交通費（タクシー",IF(IF(N(G246)&gt;L246,"補填額が支払額を超過：超過分は無視","")&amp;IF(AND(E246="○",D246&lt;&gt;"医薬品購入"),IF(N(G246)&gt;L246,"／","")&amp;"セルフメディは区分「医薬品購入」のみ","")="","","／")&amp;"タクシー代は公共交通機関が使えない場合を除き対象外（No.1122）","")))</f>
        <v/>
      </c>
      <c r="L246" s="12">
        <f>IF(OR(F246="",D246="",LEFT(D246,3)="対象外"),0,N(F246))</f>
        <v/>
      </c>
      <c r="M246">
        <f>IF(L246=0,"",B246&amp;"|"&amp;C246)</f>
        <v/>
      </c>
      <c r="N246">
        <f>IF(M246="","",IF(COUNTIF(M$8:M246,M246)=1,1,0))</f>
        <v/>
      </c>
      <c r="O246">
        <f>IF(N246=1,SUM(N$8:N246),"")</f>
        <v/>
      </c>
      <c r="P246">
        <f>IF(M246="","",INDEX(O$8:O$307,MATCH(M246,M$8:M$307,0)))</f>
        <v/>
      </c>
    </row>
    <row r="247">
      <c r="A247" s="2" t="n">
        <v>240</v>
      </c>
      <c r="B247" s="6" t="n"/>
      <c r="C247" s="6" t="n"/>
      <c r="D247" s="6" t="n"/>
      <c r="E247" s="6" t="n"/>
      <c r="F247" s="4" t="n"/>
      <c r="G247" s="4" t="n"/>
      <c r="H247" s="6" t="n"/>
      <c r="I247" s="12">
        <f>L247-J247</f>
        <v/>
      </c>
      <c r="J247" s="12">
        <f>IF(L247=0,0,MIN(N(G247),L247))</f>
        <v/>
      </c>
      <c r="K247" s="13">
        <f>IF(AND(F247&lt;&gt;"",D247=""),"区分を選んでください",IF(AND(F247&lt;&gt;"",LEFT(D247,3)="対象外"),"対象外：0円で計上",IF(N(G247)&gt;L247,"補填額が支払額を超過：超過分は無視","")&amp;IF(AND(E247="○",D247&lt;&gt;"医薬品購入"),IF(N(G247)&gt;L247,"／","")&amp;"セルフメディは区分「医薬品購入」のみ","")&amp;IF(LEFT(D247,10)="通院交通費（タクシー",IF(IF(N(G247)&gt;L247,"補填額が支払額を超過：超過分は無視","")&amp;IF(AND(E247="○",D247&lt;&gt;"医薬品購入"),IF(N(G247)&gt;L247,"／","")&amp;"セルフメディは区分「医薬品購入」のみ","")="","","／")&amp;"タクシー代は公共交通機関が使えない場合を除き対象外（No.1122）","")))</f>
        <v/>
      </c>
      <c r="L247" s="12">
        <f>IF(OR(F247="",D247="",LEFT(D247,3)="対象外"),0,N(F247))</f>
        <v/>
      </c>
      <c r="M247">
        <f>IF(L247=0,"",B247&amp;"|"&amp;C247)</f>
        <v/>
      </c>
      <c r="N247">
        <f>IF(M247="","",IF(COUNTIF(M$8:M247,M247)=1,1,0))</f>
        <v/>
      </c>
      <c r="O247">
        <f>IF(N247=1,SUM(N$8:N247),"")</f>
        <v/>
      </c>
      <c r="P247">
        <f>IF(M247="","",INDEX(O$8:O$307,MATCH(M247,M$8:M$307,0)))</f>
        <v/>
      </c>
    </row>
    <row r="248">
      <c r="A248" s="2" t="n">
        <v>241</v>
      </c>
      <c r="B248" s="6" t="n"/>
      <c r="C248" s="6" t="n"/>
      <c r="D248" s="6" t="n"/>
      <c r="E248" s="6" t="n"/>
      <c r="F248" s="4" t="n"/>
      <c r="G248" s="4" t="n"/>
      <c r="H248" s="6" t="n"/>
      <c r="I248" s="12">
        <f>L248-J248</f>
        <v/>
      </c>
      <c r="J248" s="12">
        <f>IF(L248=0,0,MIN(N(G248),L248))</f>
        <v/>
      </c>
      <c r="K248" s="13">
        <f>IF(AND(F248&lt;&gt;"",D248=""),"区分を選んでください",IF(AND(F248&lt;&gt;"",LEFT(D248,3)="対象外"),"対象外：0円で計上",IF(N(G248)&gt;L248,"補填額が支払額を超過：超過分は無視","")&amp;IF(AND(E248="○",D248&lt;&gt;"医薬品購入"),IF(N(G248)&gt;L248,"／","")&amp;"セルフメディは区分「医薬品購入」のみ","")&amp;IF(LEFT(D248,10)="通院交通費（タクシー",IF(IF(N(G248)&gt;L248,"補填額が支払額を超過：超過分は無視","")&amp;IF(AND(E248="○",D248&lt;&gt;"医薬品購入"),IF(N(G248)&gt;L248,"／","")&amp;"セルフメディは区分「医薬品購入」のみ","")="","","／")&amp;"タクシー代は公共交通機関が使えない場合を除き対象外（No.1122）","")))</f>
        <v/>
      </c>
      <c r="L248" s="12">
        <f>IF(OR(F248="",D248="",LEFT(D248,3)="対象外"),0,N(F248))</f>
        <v/>
      </c>
      <c r="M248">
        <f>IF(L248=0,"",B248&amp;"|"&amp;C248)</f>
        <v/>
      </c>
      <c r="N248">
        <f>IF(M248="","",IF(COUNTIF(M$8:M248,M248)=1,1,0))</f>
        <v/>
      </c>
      <c r="O248">
        <f>IF(N248=1,SUM(N$8:N248),"")</f>
        <v/>
      </c>
      <c r="P248">
        <f>IF(M248="","",INDEX(O$8:O$307,MATCH(M248,M$8:M$307,0)))</f>
        <v/>
      </c>
    </row>
    <row r="249">
      <c r="A249" s="2" t="n">
        <v>242</v>
      </c>
      <c r="B249" s="6" t="n"/>
      <c r="C249" s="6" t="n"/>
      <c r="D249" s="6" t="n"/>
      <c r="E249" s="6" t="n"/>
      <c r="F249" s="4" t="n"/>
      <c r="G249" s="4" t="n"/>
      <c r="H249" s="6" t="n"/>
      <c r="I249" s="12">
        <f>L249-J249</f>
        <v/>
      </c>
      <c r="J249" s="12">
        <f>IF(L249=0,0,MIN(N(G249),L249))</f>
        <v/>
      </c>
      <c r="K249" s="13">
        <f>IF(AND(F249&lt;&gt;"",D249=""),"区分を選んでください",IF(AND(F249&lt;&gt;"",LEFT(D249,3)="対象外"),"対象外：0円で計上",IF(N(G249)&gt;L249,"補填額が支払額を超過：超過分は無視","")&amp;IF(AND(E249="○",D249&lt;&gt;"医薬品購入"),IF(N(G249)&gt;L249,"／","")&amp;"セルフメディは区分「医薬品購入」のみ","")&amp;IF(LEFT(D249,10)="通院交通費（タクシー",IF(IF(N(G249)&gt;L249,"補填額が支払額を超過：超過分は無視","")&amp;IF(AND(E249="○",D249&lt;&gt;"医薬品購入"),IF(N(G249)&gt;L249,"／","")&amp;"セルフメディは区分「医薬品購入」のみ","")="","","／")&amp;"タクシー代は公共交通機関が使えない場合を除き対象外（No.1122）","")))</f>
        <v/>
      </c>
      <c r="L249" s="12">
        <f>IF(OR(F249="",D249="",LEFT(D249,3)="対象外"),0,N(F249))</f>
        <v/>
      </c>
      <c r="M249">
        <f>IF(L249=0,"",B249&amp;"|"&amp;C249)</f>
        <v/>
      </c>
      <c r="N249">
        <f>IF(M249="","",IF(COUNTIF(M$8:M249,M249)=1,1,0))</f>
        <v/>
      </c>
      <c r="O249">
        <f>IF(N249=1,SUM(N$8:N249),"")</f>
        <v/>
      </c>
      <c r="P249">
        <f>IF(M249="","",INDEX(O$8:O$307,MATCH(M249,M$8:M$307,0)))</f>
        <v/>
      </c>
    </row>
    <row r="250">
      <c r="A250" s="2" t="n">
        <v>243</v>
      </c>
      <c r="B250" s="6" t="n"/>
      <c r="C250" s="6" t="n"/>
      <c r="D250" s="6" t="n"/>
      <c r="E250" s="6" t="n"/>
      <c r="F250" s="4" t="n"/>
      <c r="G250" s="4" t="n"/>
      <c r="H250" s="6" t="n"/>
      <c r="I250" s="12">
        <f>L250-J250</f>
        <v/>
      </c>
      <c r="J250" s="12">
        <f>IF(L250=0,0,MIN(N(G250),L250))</f>
        <v/>
      </c>
      <c r="K250" s="13">
        <f>IF(AND(F250&lt;&gt;"",D250=""),"区分を選んでください",IF(AND(F250&lt;&gt;"",LEFT(D250,3)="対象外"),"対象外：0円で計上",IF(N(G250)&gt;L250,"補填額が支払額を超過：超過分は無視","")&amp;IF(AND(E250="○",D250&lt;&gt;"医薬品購入"),IF(N(G250)&gt;L250,"／","")&amp;"セルフメディは区分「医薬品購入」のみ","")&amp;IF(LEFT(D250,10)="通院交通費（タクシー",IF(IF(N(G250)&gt;L250,"補填額が支払額を超過：超過分は無視","")&amp;IF(AND(E250="○",D250&lt;&gt;"医薬品購入"),IF(N(G250)&gt;L250,"／","")&amp;"セルフメディは区分「医薬品購入」のみ","")="","","／")&amp;"タクシー代は公共交通機関が使えない場合を除き対象外（No.1122）","")))</f>
        <v/>
      </c>
      <c r="L250" s="12">
        <f>IF(OR(F250="",D250="",LEFT(D250,3)="対象外"),0,N(F250))</f>
        <v/>
      </c>
      <c r="M250">
        <f>IF(L250=0,"",B250&amp;"|"&amp;C250)</f>
        <v/>
      </c>
      <c r="N250">
        <f>IF(M250="","",IF(COUNTIF(M$8:M250,M250)=1,1,0))</f>
        <v/>
      </c>
      <c r="O250">
        <f>IF(N250=1,SUM(N$8:N250),"")</f>
        <v/>
      </c>
      <c r="P250">
        <f>IF(M250="","",INDEX(O$8:O$307,MATCH(M250,M$8:M$307,0)))</f>
        <v/>
      </c>
    </row>
    <row r="251">
      <c r="A251" s="2" t="n">
        <v>244</v>
      </c>
      <c r="B251" s="6" t="n"/>
      <c r="C251" s="6" t="n"/>
      <c r="D251" s="6" t="n"/>
      <c r="E251" s="6" t="n"/>
      <c r="F251" s="4" t="n"/>
      <c r="G251" s="4" t="n"/>
      <c r="H251" s="6" t="n"/>
      <c r="I251" s="12">
        <f>L251-J251</f>
        <v/>
      </c>
      <c r="J251" s="12">
        <f>IF(L251=0,0,MIN(N(G251),L251))</f>
        <v/>
      </c>
      <c r="K251" s="13">
        <f>IF(AND(F251&lt;&gt;"",D251=""),"区分を選んでください",IF(AND(F251&lt;&gt;"",LEFT(D251,3)="対象外"),"対象外：0円で計上",IF(N(G251)&gt;L251,"補填額が支払額を超過：超過分は無視","")&amp;IF(AND(E251="○",D251&lt;&gt;"医薬品購入"),IF(N(G251)&gt;L251,"／","")&amp;"セルフメディは区分「医薬品購入」のみ","")&amp;IF(LEFT(D251,10)="通院交通費（タクシー",IF(IF(N(G251)&gt;L251,"補填額が支払額を超過：超過分は無視","")&amp;IF(AND(E251="○",D251&lt;&gt;"医薬品購入"),IF(N(G251)&gt;L251,"／","")&amp;"セルフメディは区分「医薬品購入」のみ","")="","","／")&amp;"タクシー代は公共交通機関が使えない場合を除き対象外（No.1122）","")))</f>
        <v/>
      </c>
      <c r="L251" s="12">
        <f>IF(OR(F251="",D251="",LEFT(D251,3)="対象外"),0,N(F251))</f>
        <v/>
      </c>
      <c r="M251">
        <f>IF(L251=0,"",B251&amp;"|"&amp;C251)</f>
        <v/>
      </c>
      <c r="N251">
        <f>IF(M251="","",IF(COUNTIF(M$8:M251,M251)=1,1,0))</f>
        <v/>
      </c>
      <c r="O251">
        <f>IF(N251=1,SUM(N$8:N251),"")</f>
        <v/>
      </c>
      <c r="P251">
        <f>IF(M251="","",INDEX(O$8:O$307,MATCH(M251,M$8:M$307,0)))</f>
        <v/>
      </c>
    </row>
    <row r="252">
      <c r="A252" s="2" t="n">
        <v>245</v>
      </c>
      <c r="B252" s="6" t="n"/>
      <c r="C252" s="6" t="n"/>
      <c r="D252" s="6" t="n"/>
      <c r="E252" s="6" t="n"/>
      <c r="F252" s="4" t="n"/>
      <c r="G252" s="4" t="n"/>
      <c r="H252" s="6" t="n"/>
      <c r="I252" s="12">
        <f>L252-J252</f>
        <v/>
      </c>
      <c r="J252" s="12">
        <f>IF(L252=0,0,MIN(N(G252),L252))</f>
        <v/>
      </c>
      <c r="K252" s="13">
        <f>IF(AND(F252&lt;&gt;"",D252=""),"区分を選んでください",IF(AND(F252&lt;&gt;"",LEFT(D252,3)="対象外"),"対象外：0円で計上",IF(N(G252)&gt;L252,"補填額が支払額を超過：超過分は無視","")&amp;IF(AND(E252="○",D252&lt;&gt;"医薬品購入"),IF(N(G252)&gt;L252,"／","")&amp;"セルフメディは区分「医薬品購入」のみ","")&amp;IF(LEFT(D252,10)="通院交通費（タクシー",IF(IF(N(G252)&gt;L252,"補填額が支払額を超過：超過分は無視","")&amp;IF(AND(E252="○",D252&lt;&gt;"医薬品購入"),IF(N(G252)&gt;L252,"／","")&amp;"セルフメディは区分「医薬品購入」のみ","")="","","／")&amp;"タクシー代は公共交通機関が使えない場合を除き対象外（No.1122）","")))</f>
        <v/>
      </c>
      <c r="L252" s="12">
        <f>IF(OR(F252="",D252="",LEFT(D252,3)="対象外"),0,N(F252))</f>
        <v/>
      </c>
      <c r="M252">
        <f>IF(L252=0,"",B252&amp;"|"&amp;C252)</f>
        <v/>
      </c>
      <c r="N252">
        <f>IF(M252="","",IF(COUNTIF(M$8:M252,M252)=1,1,0))</f>
        <v/>
      </c>
      <c r="O252">
        <f>IF(N252=1,SUM(N$8:N252),"")</f>
        <v/>
      </c>
      <c r="P252">
        <f>IF(M252="","",INDEX(O$8:O$307,MATCH(M252,M$8:M$307,0)))</f>
        <v/>
      </c>
    </row>
    <row r="253">
      <c r="A253" s="2" t="n">
        <v>246</v>
      </c>
      <c r="B253" s="6" t="n"/>
      <c r="C253" s="6" t="n"/>
      <c r="D253" s="6" t="n"/>
      <c r="E253" s="6" t="n"/>
      <c r="F253" s="4" t="n"/>
      <c r="G253" s="4" t="n"/>
      <c r="H253" s="6" t="n"/>
      <c r="I253" s="12">
        <f>L253-J253</f>
        <v/>
      </c>
      <c r="J253" s="12">
        <f>IF(L253=0,0,MIN(N(G253),L253))</f>
        <v/>
      </c>
      <c r="K253" s="13">
        <f>IF(AND(F253&lt;&gt;"",D253=""),"区分を選んでください",IF(AND(F253&lt;&gt;"",LEFT(D253,3)="対象外"),"対象外：0円で計上",IF(N(G253)&gt;L253,"補填額が支払額を超過：超過分は無視","")&amp;IF(AND(E253="○",D253&lt;&gt;"医薬品購入"),IF(N(G253)&gt;L253,"／","")&amp;"セルフメディは区分「医薬品購入」のみ","")&amp;IF(LEFT(D253,10)="通院交通費（タクシー",IF(IF(N(G253)&gt;L253,"補填額が支払額を超過：超過分は無視","")&amp;IF(AND(E253="○",D253&lt;&gt;"医薬品購入"),IF(N(G253)&gt;L253,"／","")&amp;"セルフメディは区分「医薬品購入」のみ","")="","","／")&amp;"タクシー代は公共交通機関が使えない場合を除き対象外（No.1122）","")))</f>
        <v/>
      </c>
      <c r="L253" s="12">
        <f>IF(OR(F253="",D253="",LEFT(D253,3)="対象外"),0,N(F253))</f>
        <v/>
      </c>
      <c r="M253">
        <f>IF(L253=0,"",B253&amp;"|"&amp;C253)</f>
        <v/>
      </c>
      <c r="N253">
        <f>IF(M253="","",IF(COUNTIF(M$8:M253,M253)=1,1,0))</f>
        <v/>
      </c>
      <c r="O253">
        <f>IF(N253=1,SUM(N$8:N253),"")</f>
        <v/>
      </c>
      <c r="P253">
        <f>IF(M253="","",INDEX(O$8:O$307,MATCH(M253,M$8:M$307,0)))</f>
        <v/>
      </c>
    </row>
    <row r="254">
      <c r="A254" s="2" t="n">
        <v>247</v>
      </c>
      <c r="B254" s="6" t="n"/>
      <c r="C254" s="6" t="n"/>
      <c r="D254" s="6" t="n"/>
      <c r="E254" s="6" t="n"/>
      <c r="F254" s="4" t="n"/>
      <c r="G254" s="4" t="n"/>
      <c r="H254" s="6" t="n"/>
      <c r="I254" s="12">
        <f>L254-J254</f>
        <v/>
      </c>
      <c r="J254" s="12">
        <f>IF(L254=0,0,MIN(N(G254),L254))</f>
        <v/>
      </c>
      <c r="K254" s="13">
        <f>IF(AND(F254&lt;&gt;"",D254=""),"区分を選んでください",IF(AND(F254&lt;&gt;"",LEFT(D254,3)="対象外"),"対象外：0円で計上",IF(N(G254)&gt;L254,"補填額が支払額を超過：超過分は無視","")&amp;IF(AND(E254="○",D254&lt;&gt;"医薬品購入"),IF(N(G254)&gt;L254,"／","")&amp;"セルフメディは区分「医薬品購入」のみ","")&amp;IF(LEFT(D254,10)="通院交通費（タクシー",IF(IF(N(G254)&gt;L254,"補填額が支払額を超過：超過分は無視","")&amp;IF(AND(E254="○",D254&lt;&gt;"医薬品購入"),IF(N(G254)&gt;L254,"／","")&amp;"セルフメディは区分「医薬品購入」のみ","")="","","／")&amp;"タクシー代は公共交通機関が使えない場合を除き対象外（No.1122）","")))</f>
        <v/>
      </c>
      <c r="L254" s="12">
        <f>IF(OR(F254="",D254="",LEFT(D254,3)="対象外"),0,N(F254))</f>
        <v/>
      </c>
      <c r="M254">
        <f>IF(L254=0,"",B254&amp;"|"&amp;C254)</f>
        <v/>
      </c>
      <c r="N254">
        <f>IF(M254="","",IF(COUNTIF(M$8:M254,M254)=1,1,0))</f>
        <v/>
      </c>
      <c r="O254">
        <f>IF(N254=1,SUM(N$8:N254),"")</f>
        <v/>
      </c>
      <c r="P254">
        <f>IF(M254="","",INDEX(O$8:O$307,MATCH(M254,M$8:M$307,0)))</f>
        <v/>
      </c>
    </row>
    <row r="255">
      <c r="A255" s="2" t="n">
        <v>248</v>
      </c>
      <c r="B255" s="6" t="n"/>
      <c r="C255" s="6" t="n"/>
      <c r="D255" s="6" t="n"/>
      <c r="E255" s="6" t="n"/>
      <c r="F255" s="4" t="n"/>
      <c r="G255" s="4" t="n"/>
      <c r="H255" s="6" t="n"/>
      <c r="I255" s="12">
        <f>L255-J255</f>
        <v/>
      </c>
      <c r="J255" s="12">
        <f>IF(L255=0,0,MIN(N(G255),L255))</f>
        <v/>
      </c>
      <c r="K255" s="13">
        <f>IF(AND(F255&lt;&gt;"",D255=""),"区分を選んでください",IF(AND(F255&lt;&gt;"",LEFT(D255,3)="対象外"),"対象外：0円で計上",IF(N(G255)&gt;L255,"補填額が支払額を超過：超過分は無視","")&amp;IF(AND(E255="○",D255&lt;&gt;"医薬品購入"),IF(N(G255)&gt;L255,"／","")&amp;"セルフメディは区分「医薬品購入」のみ","")&amp;IF(LEFT(D255,10)="通院交通費（タクシー",IF(IF(N(G255)&gt;L255,"補填額が支払額を超過：超過分は無視","")&amp;IF(AND(E255="○",D255&lt;&gt;"医薬品購入"),IF(N(G255)&gt;L255,"／","")&amp;"セルフメディは区分「医薬品購入」のみ","")="","","／")&amp;"タクシー代は公共交通機関が使えない場合を除き対象外（No.1122）","")))</f>
        <v/>
      </c>
      <c r="L255" s="12">
        <f>IF(OR(F255="",D255="",LEFT(D255,3)="対象外"),0,N(F255))</f>
        <v/>
      </c>
      <c r="M255">
        <f>IF(L255=0,"",B255&amp;"|"&amp;C255)</f>
        <v/>
      </c>
      <c r="N255">
        <f>IF(M255="","",IF(COUNTIF(M$8:M255,M255)=1,1,0))</f>
        <v/>
      </c>
      <c r="O255">
        <f>IF(N255=1,SUM(N$8:N255),"")</f>
        <v/>
      </c>
      <c r="P255">
        <f>IF(M255="","",INDEX(O$8:O$307,MATCH(M255,M$8:M$307,0)))</f>
        <v/>
      </c>
    </row>
    <row r="256">
      <c r="A256" s="2" t="n">
        <v>249</v>
      </c>
      <c r="B256" s="6" t="n"/>
      <c r="C256" s="6" t="n"/>
      <c r="D256" s="6" t="n"/>
      <c r="E256" s="6" t="n"/>
      <c r="F256" s="4" t="n"/>
      <c r="G256" s="4" t="n"/>
      <c r="H256" s="6" t="n"/>
      <c r="I256" s="12">
        <f>L256-J256</f>
        <v/>
      </c>
      <c r="J256" s="12">
        <f>IF(L256=0,0,MIN(N(G256),L256))</f>
        <v/>
      </c>
      <c r="K256" s="13">
        <f>IF(AND(F256&lt;&gt;"",D256=""),"区分を選んでください",IF(AND(F256&lt;&gt;"",LEFT(D256,3)="対象外"),"対象外：0円で計上",IF(N(G256)&gt;L256,"補填額が支払額を超過：超過分は無視","")&amp;IF(AND(E256="○",D256&lt;&gt;"医薬品購入"),IF(N(G256)&gt;L256,"／","")&amp;"セルフメディは区分「医薬品購入」のみ","")&amp;IF(LEFT(D256,10)="通院交通費（タクシー",IF(IF(N(G256)&gt;L256,"補填額が支払額を超過：超過分は無視","")&amp;IF(AND(E256="○",D256&lt;&gt;"医薬品購入"),IF(N(G256)&gt;L256,"／","")&amp;"セルフメディは区分「医薬品購入」のみ","")="","","／")&amp;"タクシー代は公共交通機関が使えない場合を除き対象外（No.1122）","")))</f>
        <v/>
      </c>
      <c r="L256" s="12">
        <f>IF(OR(F256="",D256="",LEFT(D256,3)="対象外"),0,N(F256))</f>
        <v/>
      </c>
      <c r="M256">
        <f>IF(L256=0,"",B256&amp;"|"&amp;C256)</f>
        <v/>
      </c>
      <c r="N256">
        <f>IF(M256="","",IF(COUNTIF(M$8:M256,M256)=1,1,0))</f>
        <v/>
      </c>
      <c r="O256">
        <f>IF(N256=1,SUM(N$8:N256),"")</f>
        <v/>
      </c>
      <c r="P256">
        <f>IF(M256="","",INDEX(O$8:O$307,MATCH(M256,M$8:M$307,0)))</f>
        <v/>
      </c>
    </row>
    <row r="257">
      <c r="A257" s="2" t="n">
        <v>250</v>
      </c>
      <c r="B257" s="6" t="n"/>
      <c r="C257" s="6" t="n"/>
      <c r="D257" s="6" t="n"/>
      <c r="E257" s="6" t="n"/>
      <c r="F257" s="4" t="n"/>
      <c r="G257" s="4" t="n"/>
      <c r="H257" s="6" t="n"/>
      <c r="I257" s="12">
        <f>L257-J257</f>
        <v/>
      </c>
      <c r="J257" s="12">
        <f>IF(L257=0,0,MIN(N(G257),L257))</f>
        <v/>
      </c>
      <c r="K257" s="13">
        <f>IF(AND(F257&lt;&gt;"",D257=""),"区分を選んでください",IF(AND(F257&lt;&gt;"",LEFT(D257,3)="対象外"),"対象外：0円で計上",IF(N(G257)&gt;L257,"補填額が支払額を超過：超過分は無視","")&amp;IF(AND(E257="○",D257&lt;&gt;"医薬品購入"),IF(N(G257)&gt;L257,"／","")&amp;"セルフメディは区分「医薬品購入」のみ","")&amp;IF(LEFT(D257,10)="通院交通費（タクシー",IF(IF(N(G257)&gt;L257,"補填額が支払額を超過：超過分は無視","")&amp;IF(AND(E257="○",D257&lt;&gt;"医薬品購入"),IF(N(G257)&gt;L257,"／","")&amp;"セルフメディは区分「医薬品購入」のみ","")="","","／")&amp;"タクシー代は公共交通機関が使えない場合を除き対象外（No.1122）","")))</f>
        <v/>
      </c>
      <c r="L257" s="12">
        <f>IF(OR(F257="",D257="",LEFT(D257,3)="対象外"),0,N(F257))</f>
        <v/>
      </c>
      <c r="M257">
        <f>IF(L257=0,"",B257&amp;"|"&amp;C257)</f>
        <v/>
      </c>
      <c r="N257">
        <f>IF(M257="","",IF(COUNTIF(M$8:M257,M257)=1,1,0))</f>
        <v/>
      </c>
      <c r="O257">
        <f>IF(N257=1,SUM(N$8:N257),"")</f>
        <v/>
      </c>
      <c r="P257">
        <f>IF(M257="","",INDEX(O$8:O$307,MATCH(M257,M$8:M$307,0)))</f>
        <v/>
      </c>
    </row>
    <row r="258">
      <c r="A258" s="2" t="n">
        <v>251</v>
      </c>
      <c r="B258" s="6" t="n"/>
      <c r="C258" s="6" t="n"/>
      <c r="D258" s="6" t="n"/>
      <c r="E258" s="6" t="n"/>
      <c r="F258" s="4" t="n"/>
      <c r="G258" s="4" t="n"/>
      <c r="H258" s="6" t="n"/>
      <c r="I258" s="12">
        <f>L258-J258</f>
        <v/>
      </c>
      <c r="J258" s="12">
        <f>IF(L258=0,0,MIN(N(G258),L258))</f>
        <v/>
      </c>
      <c r="K258" s="13">
        <f>IF(AND(F258&lt;&gt;"",D258=""),"区分を選んでください",IF(AND(F258&lt;&gt;"",LEFT(D258,3)="対象外"),"対象外：0円で計上",IF(N(G258)&gt;L258,"補填額が支払額を超過：超過分は無視","")&amp;IF(AND(E258="○",D258&lt;&gt;"医薬品購入"),IF(N(G258)&gt;L258,"／","")&amp;"セルフメディは区分「医薬品購入」のみ","")&amp;IF(LEFT(D258,10)="通院交通費（タクシー",IF(IF(N(G258)&gt;L258,"補填額が支払額を超過：超過分は無視","")&amp;IF(AND(E258="○",D258&lt;&gt;"医薬品購入"),IF(N(G258)&gt;L258,"／","")&amp;"セルフメディは区分「医薬品購入」のみ","")="","","／")&amp;"タクシー代は公共交通機関が使えない場合を除き対象外（No.1122）","")))</f>
        <v/>
      </c>
      <c r="L258" s="12">
        <f>IF(OR(F258="",D258="",LEFT(D258,3)="対象外"),0,N(F258))</f>
        <v/>
      </c>
      <c r="M258">
        <f>IF(L258=0,"",B258&amp;"|"&amp;C258)</f>
        <v/>
      </c>
      <c r="N258">
        <f>IF(M258="","",IF(COUNTIF(M$8:M258,M258)=1,1,0))</f>
        <v/>
      </c>
      <c r="O258">
        <f>IF(N258=1,SUM(N$8:N258),"")</f>
        <v/>
      </c>
      <c r="P258">
        <f>IF(M258="","",INDEX(O$8:O$307,MATCH(M258,M$8:M$307,0)))</f>
        <v/>
      </c>
    </row>
    <row r="259">
      <c r="A259" s="2" t="n">
        <v>252</v>
      </c>
      <c r="B259" s="6" t="n"/>
      <c r="C259" s="6" t="n"/>
      <c r="D259" s="6" t="n"/>
      <c r="E259" s="6" t="n"/>
      <c r="F259" s="4" t="n"/>
      <c r="G259" s="4" t="n"/>
      <c r="H259" s="6" t="n"/>
      <c r="I259" s="12">
        <f>L259-J259</f>
        <v/>
      </c>
      <c r="J259" s="12">
        <f>IF(L259=0,0,MIN(N(G259),L259))</f>
        <v/>
      </c>
      <c r="K259" s="13">
        <f>IF(AND(F259&lt;&gt;"",D259=""),"区分を選んでください",IF(AND(F259&lt;&gt;"",LEFT(D259,3)="対象外"),"対象外：0円で計上",IF(N(G259)&gt;L259,"補填額が支払額を超過：超過分は無視","")&amp;IF(AND(E259="○",D259&lt;&gt;"医薬品購入"),IF(N(G259)&gt;L259,"／","")&amp;"セルフメディは区分「医薬品購入」のみ","")&amp;IF(LEFT(D259,10)="通院交通費（タクシー",IF(IF(N(G259)&gt;L259,"補填額が支払額を超過：超過分は無視","")&amp;IF(AND(E259="○",D259&lt;&gt;"医薬品購入"),IF(N(G259)&gt;L259,"／","")&amp;"セルフメディは区分「医薬品購入」のみ","")="","","／")&amp;"タクシー代は公共交通機関が使えない場合を除き対象外（No.1122）","")))</f>
        <v/>
      </c>
      <c r="L259" s="12">
        <f>IF(OR(F259="",D259="",LEFT(D259,3)="対象外"),0,N(F259))</f>
        <v/>
      </c>
      <c r="M259">
        <f>IF(L259=0,"",B259&amp;"|"&amp;C259)</f>
        <v/>
      </c>
      <c r="N259">
        <f>IF(M259="","",IF(COUNTIF(M$8:M259,M259)=1,1,0))</f>
        <v/>
      </c>
      <c r="O259">
        <f>IF(N259=1,SUM(N$8:N259),"")</f>
        <v/>
      </c>
      <c r="P259">
        <f>IF(M259="","",INDEX(O$8:O$307,MATCH(M259,M$8:M$307,0)))</f>
        <v/>
      </c>
    </row>
    <row r="260">
      <c r="A260" s="2" t="n">
        <v>253</v>
      </c>
      <c r="B260" s="6" t="n"/>
      <c r="C260" s="6" t="n"/>
      <c r="D260" s="6" t="n"/>
      <c r="E260" s="6" t="n"/>
      <c r="F260" s="4" t="n"/>
      <c r="G260" s="4" t="n"/>
      <c r="H260" s="6" t="n"/>
      <c r="I260" s="12">
        <f>L260-J260</f>
        <v/>
      </c>
      <c r="J260" s="12">
        <f>IF(L260=0,0,MIN(N(G260),L260))</f>
        <v/>
      </c>
      <c r="K260" s="13">
        <f>IF(AND(F260&lt;&gt;"",D260=""),"区分を選んでください",IF(AND(F260&lt;&gt;"",LEFT(D260,3)="対象外"),"対象外：0円で計上",IF(N(G260)&gt;L260,"補填額が支払額を超過：超過分は無視","")&amp;IF(AND(E260="○",D260&lt;&gt;"医薬品購入"),IF(N(G260)&gt;L260,"／","")&amp;"セルフメディは区分「医薬品購入」のみ","")&amp;IF(LEFT(D260,10)="通院交通費（タクシー",IF(IF(N(G260)&gt;L260,"補填額が支払額を超過：超過分は無視","")&amp;IF(AND(E260="○",D260&lt;&gt;"医薬品購入"),IF(N(G260)&gt;L260,"／","")&amp;"セルフメディは区分「医薬品購入」のみ","")="","","／")&amp;"タクシー代は公共交通機関が使えない場合を除き対象外（No.1122）","")))</f>
        <v/>
      </c>
      <c r="L260" s="12">
        <f>IF(OR(F260="",D260="",LEFT(D260,3)="対象外"),0,N(F260))</f>
        <v/>
      </c>
      <c r="M260">
        <f>IF(L260=0,"",B260&amp;"|"&amp;C260)</f>
        <v/>
      </c>
      <c r="N260">
        <f>IF(M260="","",IF(COUNTIF(M$8:M260,M260)=1,1,0))</f>
        <v/>
      </c>
      <c r="O260">
        <f>IF(N260=1,SUM(N$8:N260),"")</f>
        <v/>
      </c>
      <c r="P260">
        <f>IF(M260="","",INDEX(O$8:O$307,MATCH(M260,M$8:M$307,0)))</f>
        <v/>
      </c>
    </row>
    <row r="261">
      <c r="A261" s="2" t="n">
        <v>254</v>
      </c>
      <c r="B261" s="6" t="n"/>
      <c r="C261" s="6" t="n"/>
      <c r="D261" s="6" t="n"/>
      <c r="E261" s="6" t="n"/>
      <c r="F261" s="4" t="n"/>
      <c r="G261" s="4" t="n"/>
      <c r="H261" s="6" t="n"/>
      <c r="I261" s="12">
        <f>L261-J261</f>
        <v/>
      </c>
      <c r="J261" s="12">
        <f>IF(L261=0,0,MIN(N(G261),L261))</f>
        <v/>
      </c>
      <c r="K261" s="13">
        <f>IF(AND(F261&lt;&gt;"",D261=""),"区分を選んでください",IF(AND(F261&lt;&gt;"",LEFT(D261,3)="対象外"),"対象外：0円で計上",IF(N(G261)&gt;L261,"補填額が支払額を超過：超過分は無視","")&amp;IF(AND(E261="○",D261&lt;&gt;"医薬品購入"),IF(N(G261)&gt;L261,"／","")&amp;"セルフメディは区分「医薬品購入」のみ","")&amp;IF(LEFT(D261,10)="通院交通費（タクシー",IF(IF(N(G261)&gt;L261,"補填額が支払額を超過：超過分は無視","")&amp;IF(AND(E261="○",D261&lt;&gt;"医薬品購入"),IF(N(G261)&gt;L261,"／","")&amp;"セルフメディは区分「医薬品購入」のみ","")="","","／")&amp;"タクシー代は公共交通機関が使えない場合を除き対象外（No.1122）","")))</f>
        <v/>
      </c>
      <c r="L261" s="12">
        <f>IF(OR(F261="",D261="",LEFT(D261,3)="対象外"),0,N(F261))</f>
        <v/>
      </c>
      <c r="M261">
        <f>IF(L261=0,"",B261&amp;"|"&amp;C261)</f>
        <v/>
      </c>
      <c r="N261">
        <f>IF(M261="","",IF(COUNTIF(M$8:M261,M261)=1,1,0))</f>
        <v/>
      </c>
      <c r="O261">
        <f>IF(N261=1,SUM(N$8:N261),"")</f>
        <v/>
      </c>
      <c r="P261">
        <f>IF(M261="","",INDEX(O$8:O$307,MATCH(M261,M$8:M$307,0)))</f>
        <v/>
      </c>
    </row>
    <row r="262">
      <c r="A262" s="2" t="n">
        <v>255</v>
      </c>
      <c r="B262" s="6" t="n"/>
      <c r="C262" s="6" t="n"/>
      <c r="D262" s="6" t="n"/>
      <c r="E262" s="6" t="n"/>
      <c r="F262" s="4" t="n"/>
      <c r="G262" s="4" t="n"/>
      <c r="H262" s="6" t="n"/>
      <c r="I262" s="12">
        <f>L262-J262</f>
        <v/>
      </c>
      <c r="J262" s="12">
        <f>IF(L262=0,0,MIN(N(G262),L262))</f>
        <v/>
      </c>
      <c r="K262" s="13">
        <f>IF(AND(F262&lt;&gt;"",D262=""),"区分を選んでください",IF(AND(F262&lt;&gt;"",LEFT(D262,3)="対象外"),"対象外：0円で計上",IF(N(G262)&gt;L262,"補填額が支払額を超過：超過分は無視","")&amp;IF(AND(E262="○",D262&lt;&gt;"医薬品購入"),IF(N(G262)&gt;L262,"／","")&amp;"セルフメディは区分「医薬品購入」のみ","")&amp;IF(LEFT(D262,10)="通院交通費（タクシー",IF(IF(N(G262)&gt;L262,"補填額が支払額を超過：超過分は無視","")&amp;IF(AND(E262="○",D262&lt;&gt;"医薬品購入"),IF(N(G262)&gt;L262,"／","")&amp;"セルフメディは区分「医薬品購入」のみ","")="","","／")&amp;"タクシー代は公共交通機関が使えない場合を除き対象外（No.1122）","")))</f>
        <v/>
      </c>
      <c r="L262" s="12">
        <f>IF(OR(F262="",D262="",LEFT(D262,3)="対象外"),0,N(F262))</f>
        <v/>
      </c>
      <c r="M262">
        <f>IF(L262=0,"",B262&amp;"|"&amp;C262)</f>
        <v/>
      </c>
      <c r="N262">
        <f>IF(M262="","",IF(COUNTIF(M$8:M262,M262)=1,1,0))</f>
        <v/>
      </c>
      <c r="O262">
        <f>IF(N262=1,SUM(N$8:N262),"")</f>
        <v/>
      </c>
      <c r="P262">
        <f>IF(M262="","",INDEX(O$8:O$307,MATCH(M262,M$8:M$307,0)))</f>
        <v/>
      </c>
    </row>
    <row r="263">
      <c r="A263" s="2" t="n">
        <v>256</v>
      </c>
      <c r="B263" s="6" t="n"/>
      <c r="C263" s="6" t="n"/>
      <c r="D263" s="6" t="n"/>
      <c r="E263" s="6" t="n"/>
      <c r="F263" s="4" t="n"/>
      <c r="G263" s="4" t="n"/>
      <c r="H263" s="6" t="n"/>
      <c r="I263" s="12">
        <f>L263-J263</f>
        <v/>
      </c>
      <c r="J263" s="12">
        <f>IF(L263=0,0,MIN(N(G263),L263))</f>
        <v/>
      </c>
      <c r="K263" s="13">
        <f>IF(AND(F263&lt;&gt;"",D263=""),"区分を選んでください",IF(AND(F263&lt;&gt;"",LEFT(D263,3)="対象外"),"対象外：0円で計上",IF(N(G263)&gt;L263,"補填額が支払額を超過：超過分は無視","")&amp;IF(AND(E263="○",D263&lt;&gt;"医薬品購入"),IF(N(G263)&gt;L263,"／","")&amp;"セルフメディは区分「医薬品購入」のみ","")&amp;IF(LEFT(D263,10)="通院交通費（タクシー",IF(IF(N(G263)&gt;L263,"補填額が支払額を超過：超過分は無視","")&amp;IF(AND(E263="○",D263&lt;&gt;"医薬品購入"),IF(N(G263)&gt;L263,"／","")&amp;"セルフメディは区分「医薬品購入」のみ","")="","","／")&amp;"タクシー代は公共交通機関が使えない場合を除き対象外（No.1122）","")))</f>
        <v/>
      </c>
      <c r="L263" s="12">
        <f>IF(OR(F263="",D263="",LEFT(D263,3)="対象外"),0,N(F263))</f>
        <v/>
      </c>
      <c r="M263">
        <f>IF(L263=0,"",B263&amp;"|"&amp;C263)</f>
        <v/>
      </c>
      <c r="N263">
        <f>IF(M263="","",IF(COUNTIF(M$8:M263,M263)=1,1,0))</f>
        <v/>
      </c>
      <c r="O263">
        <f>IF(N263=1,SUM(N$8:N263),"")</f>
        <v/>
      </c>
      <c r="P263">
        <f>IF(M263="","",INDEX(O$8:O$307,MATCH(M263,M$8:M$307,0)))</f>
        <v/>
      </c>
    </row>
    <row r="264">
      <c r="A264" s="2" t="n">
        <v>257</v>
      </c>
      <c r="B264" s="6" t="n"/>
      <c r="C264" s="6" t="n"/>
      <c r="D264" s="6" t="n"/>
      <c r="E264" s="6" t="n"/>
      <c r="F264" s="4" t="n"/>
      <c r="G264" s="4" t="n"/>
      <c r="H264" s="6" t="n"/>
      <c r="I264" s="12">
        <f>L264-J264</f>
        <v/>
      </c>
      <c r="J264" s="12">
        <f>IF(L264=0,0,MIN(N(G264),L264))</f>
        <v/>
      </c>
      <c r="K264" s="13">
        <f>IF(AND(F264&lt;&gt;"",D264=""),"区分を選んでください",IF(AND(F264&lt;&gt;"",LEFT(D264,3)="対象外"),"対象外：0円で計上",IF(N(G264)&gt;L264,"補填額が支払額を超過：超過分は無視","")&amp;IF(AND(E264="○",D264&lt;&gt;"医薬品購入"),IF(N(G264)&gt;L264,"／","")&amp;"セルフメディは区分「医薬品購入」のみ","")&amp;IF(LEFT(D264,10)="通院交通費（タクシー",IF(IF(N(G264)&gt;L264,"補填額が支払額を超過：超過分は無視","")&amp;IF(AND(E264="○",D264&lt;&gt;"医薬品購入"),IF(N(G264)&gt;L264,"／","")&amp;"セルフメディは区分「医薬品購入」のみ","")="","","／")&amp;"タクシー代は公共交通機関が使えない場合を除き対象外（No.1122）","")))</f>
        <v/>
      </c>
      <c r="L264" s="12">
        <f>IF(OR(F264="",D264="",LEFT(D264,3)="対象外"),0,N(F264))</f>
        <v/>
      </c>
      <c r="M264">
        <f>IF(L264=0,"",B264&amp;"|"&amp;C264)</f>
        <v/>
      </c>
      <c r="N264">
        <f>IF(M264="","",IF(COUNTIF(M$8:M264,M264)=1,1,0))</f>
        <v/>
      </c>
      <c r="O264">
        <f>IF(N264=1,SUM(N$8:N264),"")</f>
        <v/>
      </c>
      <c r="P264">
        <f>IF(M264="","",INDEX(O$8:O$307,MATCH(M264,M$8:M$307,0)))</f>
        <v/>
      </c>
    </row>
    <row r="265">
      <c r="A265" s="2" t="n">
        <v>258</v>
      </c>
      <c r="B265" s="6" t="n"/>
      <c r="C265" s="6" t="n"/>
      <c r="D265" s="6" t="n"/>
      <c r="E265" s="6" t="n"/>
      <c r="F265" s="4" t="n"/>
      <c r="G265" s="4" t="n"/>
      <c r="H265" s="6" t="n"/>
      <c r="I265" s="12">
        <f>L265-J265</f>
        <v/>
      </c>
      <c r="J265" s="12">
        <f>IF(L265=0,0,MIN(N(G265),L265))</f>
        <v/>
      </c>
      <c r="K265" s="13">
        <f>IF(AND(F265&lt;&gt;"",D265=""),"区分を選んでください",IF(AND(F265&lt;&gt;"",LEFT(D265,3)="対象外"),"対象外：0円で計上",IF(N(G265)&gt;L265,"補填額が支払額を超過：超過分は無視","")&amp;IF(AND(E265="○",D265&lt;&gt;"医薬品購入"),IF(N(G265)&gt;L265,"／","")&amp;"セルフメディは区分「医薬品購入」のみ","")&amp;IF(LEFT(D265,10)="通院交通費（タクシー",IF(IF(N(G265)&gt;L265,"補填額が支払額を超過：超過分は無視","")&amp;IF(AND(E265="○",D265&lt;&gt;"医薬品購入"),IF(N(G265)&gt;L265,"／","")&amp;"セルフメディは区分「医薬品購入」のみ","")="","","／")&amp;"タクシー代は公共交通機関が使えない場合を除き対象外（No.1122）","")))</f>
        <v/>
      </c>
      <c r="L265" s="12">
        <f>IF(OR(F265="",D265="",LEFT(D265,3)="対象外"),0,N(F265))</f>
        <v/>
      </c>
      <c r="M265">
        <f>IF(L265=0,"",B265&amp;"|"&amp;C265)</f>
        <v/>
      </c>
      <c r="N265">
        <f>IF(M265="","",IF(COUNTIF(M$8:M265,M265)=1,1,0))</f>
        <v/>
      </c>
      <c r="O265">
        <f>IF(N265=1,SUM(N$8:N265),"")</f>
        <v/>
      </c>
      <c r="P265">
        <f>IF(M265="","",INDEX(O$8:O$307,MATCH(M265,M$8:M$307,0)))</f>
        <v/>
      </c>
    </row>
    <row r="266">
      <c r="A266" s="2" t="n">
        <v>259</v>
      </c>
      <c r="B266" s="6" t="n"/>
      <c r="C266" s="6" t="n"/>
      <c r="D266" s="6" t="n"/>
      <c r="E266" s="6" t="n"/>
      <c r="F266" s="4" t="n"/>
      <c r="G266" s="4" t="n"/>
      <c r="H266" s="6" t="n"/>
      <c r="I266" s="12">
        <f>L266-J266</f>
        <v/>
      </c>
      <c r="J266" s="12">
        <f>IF(L266=0,0,MIN(N(G266),L266))</f>
        <v/>
      </c>
      <c r="K266" s="13">
        <f>IF(AND(F266&lt;&gt;"",D266=""),"区分を選んでください",IF(AND(F266&lt;&gt;"",LEFT(D266,3)="対象外"),"対象外：0円で計上",IF(N(G266)&gt;L266,"補填額が支払額を超過：超過分は無視","")&amp;IF(AND(E266="○",D266&lt;&gt;"医薬品購入"),IF(N(G266)&gt;L266,"／","")&amp;"セルフメディは区分「医薬品購入」のみ","")&amp;IF(LEFT(D266,10)="通院交通費（タクシー",IF(IF(N(G266)&gt;L266,"補填額が支払額を超過：超過分は無視","")&amp;IF(AND(E266="○",D266&lt;&gt;"医薬品購入"),IF(N(G266)&gt;L266,"／","")&amp;"セルフメディは区分「医薬品購入」のみ","")="","","／")&amp;"タクシー代は公共交通機関が使えない場合を除き対象外（No.1122）","")))</f>
        <v/>
      </c>
      <c r="L266" s="12">
        <f>IF(OR(F266="",D266="",LEFT(D266,3)="対象外"),0,N(F266))</f>
        <v/>
      </c>
      <c r="M266">
        <f>IF(L266=0,"",B266&amp;"|"&amp;C266)</f>
        <v/>
      </c>
      <c r="N266">
        <f>IF(M266="","",IF(COUNTIF(M$8:M266,M266)=1,1,0))</f>
        <v/>
      </c>
      <c r="O266">
        <f>IF(N266=1,SUM(N$8:N266),"")</f>
        <v/>
      </c>
      <c r="P266">
        <f>IF(M266="","",INDEX(O$8:O$307,MATCH(M266,M$8:M$307,0)))</f>
        <v/>
      </c>
    </row>
    <row r="267">
      <c r="A267" s="2" t="n">
        <v>260</v>
      </c>
      <c r="B267" s="6" t="n"/>
      <c r="C267" s="6" t="n"/>
      <c r="D267" s="6" t="n"/>
      <c r="E267" s="6" t="n"/>
      <c r="F267" s="4" t="n"/>
      <c r="G267" s="4" t="n"/>
      <c r="H267" s="6" t="n"/>
      <c r="I267" s="12">
        <f>L267-J267</f>
        <v/>
      </c>
      <c r="J267" s="12">
        <f>IF(L267=0,0,MIN(N(G267),L267))</f>
        <v/>
      </c>
      <c r="K267" s="13">
        <f>IF(AND(F267&lt;&gt;"",D267=""),"区分を選んでください",IF(AND(F267&lt;&gt;"",LEFT(D267,3)="対象外"),"対象外：0円で計上",IF(N(G267)&gt;L267,"補填額が支払額を超過：超過分は無視","")&amp;IF(AND(E267="○",D267&lt;&gt;"医薬品購入"),IF(N(G267)&gt;L267,"／","")&amp;"セルフメディは区分「医薬品購入」のみ","")&amp;IF(LEFT(D267,10)="通院交通費（タクシー",IF(IF(N(G267)&gt;L267,"補填額が支払額を超過：超過分は無視","")&amp;IF(AND(E267="○",D267&lt;&gt;"医薬品購入"),IF(N(G267)&gt;L267,"／","")&amp;"セルフメディは区分「医薬品購入」のみ","")="","","／")&amp;"タクシー代は公共交通機関が使えない場合を除き対象外（No.1122）","")))</f>
        <v/>
      </c>
      <c r="L267" s="12">
        <f>IF(OR(F267="",D267="",LEFT(D267,3)="対象外"),0,N(F267))</f>
        <v/>
      </c>
      <c r="M267">
        <f>IF(L267=0,"",B267&amp;"|"&amp;C267)</f>
        <v/>
      </c>
      <c r="N267">
        <f>IF(M267="","",IF(COUNTIF(M$8:M267,M267)=1,1,0))</f>
        <v/>
      </c>
      <c r="O267">
        <f>IF(N267=1,SUM(N$8:N267),"")</f>
        <v/>
      </c>
      <c r="P267">
        <f>IF(M267="","",INDEX(O$8:O$307,MATCH(M267,M$8:M$307,0)))</f>
        <v/>
      </c>
    </row>
    <row r="268">
      <c r="A268" s="2" t="n">
        <v>261</v>
      </c>
      <c r="B268" s="6" t="n"/>
      <c r="C268" s="6" t="n"/>
      <c r="D268" s="6" t="n"/>
      <c r="E268" s="6" t="n"/>
      <c r="F268" s="4" t="n"/>
      <c r="G268" s="4" t="n"/>
      <c r="H268" s="6" t="n"/>
      <c r="I268" s="12">
        <f>L268-J268</f>
        <v/>
      </c>
      <c r="J268" s="12">
        <f>IF(L268=0,0,MIN(N(G268),L268))</f>
        <v/>
      </c>
      <c r="K268" s="13">
        <f>IF(AND(F268&lt;&gt;"",D268=""),"区分を選んでください",IF(AND(F268&lt;&gt;"",LEFT(D268,3)="対象外"),"対象外：0円で計上",IF(N(G268)&gt;L268,"補填額が支払額を超過：超過分は無視","")&amp;IF(AND(E268="○",D268&lt;&gt;"医薬品購入"),IF(N(G268)&gt;L268,"／","")&amp;"セルフメディは区分「医薬品購入」のみ","")&amp;IF(LEFT(D268,10)="通院交通費（タクシー",IF(IF(N(G268)&gt;L268,"補填額が支払額を超過：超過分は無視","")&amp;IF(AND(E268="○",D268&lt;&gt;"医薬品購入"),IF(N(G268)&gt;L268,"／","")&amp;"セルフメディは区分「医薬品購入」のみ","")="","","／")&amp;"タクシー代は公共交通機関が使えない場合を除き対象外（No.1122）","")))</f>
        <v/>
      </c>
      <c r="L268" s="12">
        <f>IF(OR(F268="",D268="",LEFT(D268,3)="対象外"),0,N(F268))</f>
        <v/>
      </c>
      <c r="M268">
        <f>IF(L268=0,"",B268&amp;"|"&amp;C268)</f>
        <v/>
      </c>
      <c r="N268">
        <f>IF(M268="","",IF(COUNTIF(M$8:M268,M268)=1,1,0))</f>
        <v/>
      </c>
      <c r="O268">
        <f>IF(N268=1,SUM(N$8:N268),"")</f>
        <v/>
      </c>
      <c r="P268">
        <f>IF(M268="","",INDEX(O$8:O$307,MATCH(M268,M$8:M$307,0)))</f>
        <v/>
      </c>
    </row>
    <row r="269">
      <c r="A269" s="2" t="n">
        <v>262</v>
      </c>
      <c r="B269" s="6" t="n"/>
      <c r="C269" s="6" t="n"/>
      <c r="D269" s="6" t="n"/>
      <c r="E269" s="6" t="n"/>
      <c r="F269" s="4" t="n"/>
      <c r="G269" s="4" t="n"/>
      <c r="H269" s="6" t="n"/>
      <c r="I269" s="12">
        <f>L269-J269</f>
        <v/>
      </c>
      <c r="J269" s="12">
        <f>IF(L269=0,0,MIN(N(G269),L269))</f>
        <v/>
      </c>
      <c r="K269" s="13">
        <f>IF(AND(F269&lt;&gt;"",D269=""),"区分を選んでください",IF(AND(F269&lt;&gt;"",LEFT(D269,3)="対象外"),"対象外：0円で計上",IF(N(G269)&gt;L269,"補填額が支払額を超過：超過分は無視","")&amp;IF(AND(E269="○",D269&lt;&gt;"医薬品購入"),IF(N(G269)&gt;L269,"／","")&amp;"セルフメディは区分「医薬品購入」のみ","")&amp;IF(LEFT(D269,10)="通院交通費（タクシー",IF(IF(N(G269)&gt;L269,"補填額が支払額を超過：超過分は無視","")&amp;IF(AND(E269="○",D269&lt;&gt;"医薬品購入"),IF(N(G269)&gt;L269,"／","")&amp;"セルフメディは区分「医薬品購入」のみ","")="","","／")&amp;"タクシー代は公共交通機関が使えない場合を除き対象外（No.1122）","")))</f>
        <v/>
      </c>
      <c r="L269" s="12">
        <f>IF(OR(F269="",D269="",LEFT(D269,3)="対象外"),0,N(F269))</f>
        <v/>
      </c>
      <c r="M269">
        <f>IF(L269=0,"",B269&amp;"|"&amp;C269)</f>
        <v/>
      </c>
      <c r="N269">
        <f>IF(M269="","",IF(COUNTIF(M$8:M269,M269)=1,1,0))</f>
        <v/>
      </c>
      <c r="O269">
        <f>IF(N269=1,SUM(N$8:N269),"")</f>
        <v/>
      </c>
      <c r="P269">
        <f>IF(M269="","",INDEX(O$8:O$307,MATCH(M269,M$8:M$307,0)))</f>
        <v/>
      </c>
    </row>
    <row r="270">
      <c r="A270" s="2" t="n">
        <v>263</v>
      </c>
      <c r="B270" s="6" t="n"/>
      <c r="C270" s="6" t="n"/>
      <c r="D270" s="6" t="n"/>
      <c r="E270" s="6" t="n"/>
      <c r="F270" s="4" t="n"/>
      <c r="G270" s="4" t="n"/>
      <c r="H270" s="6" t="n"/>
      <c r="I270" s="12">
        <f>L270-J270</f>
        <v/>
      </c>
      <c r="J270" s="12">
        <f>IF(L270=0,0,MIN(N(G270),L270))</f>
        <v/>
      </c>
      <c r="K270" s="13">
        <f>IF(AND(F270&lt;&gt;"",D270=""),"区分を選んでください",IF(AND(F270&lt;&gt;"",LEFT(D270,3)="対象外"),"対象外：0円で計上",IF(N(G270)&gt;L270,"補填額が支払額を超過：超過分は無視","")&amp;IF(AND(E270="○",D270&lt;&gt;"医薬品購入"),IF(N(G270)&gt;L270,"／","")&amp;"セルフメディは区分「医薬品購入」のみ","")&amp;IF(LEFT(D270,10)="通院交通費（タクシー",IF(IF(N(G270)&gt;L270,"補填額が支払額を超過：超過分は無視","")&amp;IF(AND(E270="○",D270&lt;&gt;"医薬品購入"),IF(N(G270)&gt;L270,"／","")&amp;"セルフメディは区分「医薬品購入」のみ","")="","","／")&amp;"タクシー代は公共交通機関が使えない場合を除き対象外（No.1122）","")))</f>
        <v/>
      </c>
      <c r="L270" s="12">
        <f>IF(OR(F270="",D270="",LEFT(D270,3)="対象外"),0,N(F270))</f>
        <v/>
      </c>
      <c r="M270">
        <f>IF(L270=0,"",B270&amp;"|"&amp;C270)</f>
        <v/>
      </c>
      <c r="N270">
        <f>IF(M270="","",IF(COUNTIF(M$8:M270,M270)=1,1,0))</f>
        <v/>
      </c>
      <c r="O270">
        <f>IF(N270=1,SUM(N$8:N270),"")</f>
        <v/>
      </c>
      <c r="P270">
        <f>IF(M270="","",INDEX(O$8:O$307,MATCH(M270,M$8:M$307,0)))</f>
        <v/>
      </c>
    </row>
    <row r="271">
      <c r="A271" s="2" t="n">
        <v>264</v>
      </c>
      <c r="B271" s="6" t="n"/>
      <c r="C271" s="6" t="n"/>
      <c r="D271" s="6" t="n"/>
      <c r="E271" s="6" t="n"/>
      <c r="F271" s="4" t="n"/>
      <c r="G271" s="4" t="n"/>
      <c r="H271" s="6" t="n"/>
      <c r="I271" s="12">
        <f>L271-J271</f>
        <v/>
      </c>
      <c r="J271" s="12">
        <f>IF(L271=0,0,MIN(N(G271),L271))</f>
        <v/>
      </c>
      <c r="K271" s="13">
        <f>IF(AND(F271&lt;&gt;"",D271=""),"区分を選んでください",IF(AND(F271&lt;&gt;"",LEFT(D271,3)="対象外"),"対象外：0円で計上",IF(N(G271)&gt;L271,"補填額が支払額を超過：超過分は無視","")&amp;IF(AND(E271="○",D271&lt;&gt;"医薬品購入"),IF(N(G271)&gt;L271,"／","")&amp;"セルフメディは区分「医薬品購入」のみ","")&amp;IF(LEFT(D271,10)="通院交通費（タクシー",IF(IF(N(G271)&gt;L271,"補填額が支払額を超過：超過分は無視","")&amp;IF(AND(E271="○",D271&lt;&gt;"医薬品購入"),IF(N(G271)&gt;L271,"／","")&amp;"セルフメディは区分「医薬品購入」のみ","")="","","／")&amp;"タクシー代は公共交通機関が使えない場合を除き対象外（No.1122）","")))</f>
        <v/>
      </c>
      <c r="L271" s="12">
        <f>IF(OR(F271="",D271="",LEFT(D271,3)="対象外"),0,N(F271))</f>
        <v/>
      </c>
      <c r="M271">
        <f>IF(L271=0,"",B271&amp;"|"&amp;C271)</f>
        <v/>
      </c>
      <c r="N271">
        <f>IF(M271="","",IF(COUNTIF(M$8:M271,M271)=1,1,0))</f>
        <v/>
      </c>
      <c r="O271">
        <f>IF(N271=1,SUM(N$8:N271),"")</f>
        <v/>
      </c>
      <c r="P271">
        <f>IF(M271="","",INDEX(O$8:O$307,MATCH(M271,M$8:M$307,0)))</f>
        <v/>
      </c>
    </row>
    <row r="272">
      <c r="A272" s="2" t="n">
        <v>265</v>
      </c>
      <c r="B272" s="6" t="n"/>
      <c r="C272" s="6" t="n"/>
      <c r="D272" s="6" t="n"/>
      <c r="E272" s="6" t="n"/>
      <c r="F272" s="4" t="n"/>
      <c r="G272" s="4" t="n"/>
      <c r="H272" s="6" t="n"/>
      <c r="I272" s="12">
        <f>L272-J272</f>
        <v/>
      </c>
      <c r="J272" s="12">
        <f>IF(L272=0,0,MIN(N(G272),L272))</f>
        <v/>
      </c>
      <c r="K272" s="13">
        <f>IF(AND(F272&lt;&gt;"",D272=""),"区分を選んでください",IF(AND(F272&lt;&gt;"",LEFT(D272,3)="対象外"),"対象外：0円で計上",IF(N(G272)&gt;L272,"補填額が支払額を超過：超過分は無視","")&amp;IF(AND(E272="○",D272&lt;&gt;"医薬品購入"),IF(N(G272)&gt;L272,"／","")&amp;"セルフメディは区分「医薬品購入」のみ","")&amp;IF(LEFT(D272,10)="通院交通費（タクシー",IF(IF(N(G272)&gt;L272,"補填額が支払額を超過：超過分は無視","")&amp;IF(AND(E272="○",D272&lt;&gt;"医薬品購入"),IF(N(G272)&gt;L272,"／","")&amp;"セルフメディは区分「医薬品購入」のみ","")="","","／")&amp;"タクシー代は公共交通機関が使えない場合を除き対象外（No.1122）","")))</f>
        <v/>
      </c>
      <c r="L272" s="12">
        <f>IF(OR(F272="",D272="",LEFT(D272,3)="対象外"),0,N(F272))</f>
        <v/>
      </c>
      <c r="M272">
        <f>IF(L272=0,"",B272&amp;"|"&amp;C272)</f>
        <v/>
      </c>
      <c r="N272">
        <f>IF(M272="","",IF(COUNTIF(M$8:M272,M272)=1,1,0))</f>
        <v/>
      </c>
      <c r="O272">
        <f>IF(N272=1,SUM(N$8:N272),"")</f>
        <v/>
      </c>
      <c r="P272">
        <f>IF(M272="","",INDEX(O$8:O$307,MATCH(M272,M$8:M$307,0)))</f>
        <v/>
      </c>
    </row>
    <row r="273">
      <c r="A273" s="2" t="n">
        <v>266</v>
      </c>
      <c r="B273" s="6" t="n"/>
      <c r="C273" s="6" t="n"/>
      <c r="D273" s="6" t="n"/>
      <c r="E273" s="6" t="n"/>
      <c r="F273" s="4" t="n"/>
      <c r="G273" s="4" t="n"/>
      <c r="H273" s="6" t="n"/>
      <c r="I273" s="12">
        <f>L273-J273</f>
        <v/>
      </c>
      <c r="J273" s="12">
        <f>IF(L273=0,0,MIN(N(G273),L273))</f>
        <v/>
      </c>
      <c r="K273" s="13">
        <f>IF(AND(F273&lt;&gt;"",D273=""),"区分を選んでください",IF(AND(F273&lt;&gt;"",LEFT(D273,3)="対象外"),"対象外：0円で計上",IF(N(G273)&gt;L273,"補填額が支払額を超過：超過分は無視","")&amp;IF(AND(E273="○",D273&lt;&gt;"医薬品購入"),IF(N(G273)&gt;L273,"／","")&amp;"セルフメディは区分「医薬品購入」のみ","")&amp;IF(LEFT(D273,10)="通院交通費（タクシー",IF(IF(N(G273)&gt;L273,"補填額が支払額を超過：超過分は無視","")&amp;IF(AND(E273="○",D273&lt;&gt;"医薬品購入"),IF(N(G273)&gt;L273,"／","")&amp;"セルフメディは区分「医薬品購入」のみ","")="","","／")&amp;"タクシー代は公共交通機関が使えない場合を除き対象外（No.1122）","")))</f>
        <v/>
      </c>
      <c r="L273" s="12">
        <f>IF(OR(F273="",D273="",LEFT(D273,3)="対象外"),0,N(F273))</f>
        <v/>
      </c>
      <c r="M273">
        <f>IF(L273=0,"",B273&amp;"|"&amp;C273)</f>
        <v/>
      </c>
      <c r="N273">
        <f>IF(M273="","",IF(COUNTIF(M$8:M273,M273)=1,1,0))</f>
        <v/>
      </c>
      <c r="O273">
        <f>IF(N273=1,SUM(N$8:N273),"")</f>
        <v/>
      </c>
      <c r="P273">
        <f>IF(M273="","",INDEX(O$8:O$307,MATCH(M273,M$8:M$307,0)))</f>
        <v/>
      </c>
    </row>
    <row r="274">
      <c r="A274" s="2" t="n">
        <v>267</v>
      </c>
      <c r="B274" s="6" t="n"/>
      <c r="C274" s="6" t="n"/>
      <c r="D274" s="6" t="n"/>
      <c r="E274" s="6" t="n"/>
      <c r="F274" s="4" t="n"/>
      <c r="G274" s="4" t="n"/>
      <c r="H274" s="6" t="n"/>
      <c r="I274" s="12">
        <f>L274-J274</f>
        <v/>
      </c>
      <c r="J274" s="12">
        <f>IF(L274=0,0,MIN(N(G274),L274))</f>
        <v/>
      </c>
      <c r="K274" s="13">
        <f>IF(AND(F274&lt;&gt;"",D274=""),"区分を選んでください",IF(AND(F274&lt;&gt;"",LEFT(D274,3)="対象外"),"対象外：0円で計上",IF(N(G274)&gt;L274,"補填額が支払額を超過：超過分は無視","")&amp;IF(AND(E274="○",D274&lt;&gt;"医薬品購入"),IF(N(G274)&gt;L274,"／","")&amp;"セルフメディは区分「医薬品購入」のみ","")&amp;IF(LEFT(D274,10)="通院交通費（タクシー",IF(IF(N(G274)&gt;L274,"補填額が支払額を超過：超過分は無視","")&amp;IF(AND(E274="○",D274&lt;&gt;"医薬品購入"),IF(N(G274)&gt;L274,"／","")&amp;"セルフメディは区分「医薬品購入」のみ","")="","","／")&amp;"タクシー代は公共交通機関が使えない場合を除き対象外（No.1122）","")))</f>
        <v/>
      </c>
      <c r="L274" s="12">
        <f>IF(OR(F274="",D274="",LEFT(D274,3)="対象外"),0,N(F274))</f>
        <v/>
      </c>
      <c r="M274">
        <f>IF(L274=0,"",B274&amp;"|"&amp;C274)</f>
        <v/>
      </c>
      <c r="N274">
        <f>IF(M274="","",IF(COUNTIF(M$8:M274,M274)=1,1,0))</f>
        <v/>
      </c>
      <c r="O274">
        <f>IF(N274=1,SUM(N$8:N274),"")</f>
        <v/>
      </c>
      <c r="P274">
        <f>IF(M274="","",INDEX(O$8:O$307,MATCH(M274,M$8:M$307,0)))</f>
        <v/>
      </c>
    </row>
    <row r="275">
      <c r="A275" s="2" t="n">
        <v>268</v>
      </c>
      <c r="B275" s="6" t="n"/>
      <c r="C275" s="6" t="n"/>
      <c r="D275" s="6" t="n"/>
      <c r="E275" s="6" t="n"/>
      <c r="F275" s="4" t="n"/>
      <c r="G275" s="4" t="n"/>
      <c r="H275" s="6" t="n"/>
      <c r="I275" s="12">
        <f>L275-J275</f>
        <v/>
      </c>
      <c r="J275" s="12">
        <f>IF(L275=0,0,MIN(N(G275),L275))</f>
        <v/>
      </c>
      <c r="K275" s="13">
        <f>IF(AND(F275&lt;&gt;"",D275=""),"区分を選んでください",IF(AND(F275&lt;&gt;"",LEFT(D275,3)="対象外"),"対象外：0円で計上",IF(N(G275)&gt;L275,"補填額が支払額を超過：超過分は無視","")&amp;IF(AND(E275="○",D275&lt;&gt;"医薬品購入"),IF(N(G275)&gt;L275,"／","")&amp;"セルフメディは区分「医薬品購入」のみ","")&amp;IF(LEFT(D275,10)="通院交通費（タクシー",IF(IF(N(G275)&gt;L275,"補填額が支払額を超過：超過分は無視","")&amp;IF(AND(E275="○",D275&lt;&gt;"医薬品購入"),IF(N(G275)&gt;L275,"／","")&amp;"セルフメディは区分「医薬品購入」のみ","")="","","／")&amp;"タクシー代は公共交通機関が使えない場合を除き対象外（No.1122）","")))</f>
        <v/>
      </c>
      <c r="L275" s="12">
        <f>IF(OR(F275="",D275="",LEFT(D275,3)="対象外"),0,N(F275))</f>
        <v/>
      </c>
      <c r="M275">
        <f>IF(L275=0,"",B275&amp;"|"&amp;C275)</f>
        <v/>
      </c>
      <c r="N275">
        <f>IF(M275="","",IF(COUNTIF(M$8:M275,M275)=1,1,0))</f>
        <v/>
      </c>
      <c r="O275">
        <f>IF(N275=1,SUM(N$8:N275),"")</f>
        <v/>
      </c>
      <c r="P275">
        <f>IF(M275="","",INDEX(O$8:O$307,MATCH(M275,M$8:M$307,0)))</f>
        <v/>
      </c>
    </row>
    <row r="276">
      <c r="A276" s="2" t="n">
        <v>269</v>
      </c>
      <c r="B276" s="6" t="n"/>
      <c r="C276" s="6" t="n"/>
      <c r="D276" s="6" t="n"/>
      <c r="E276" s="6" t="n"/>
      <c r="F276" s="4" t="n"/>
      <c r="G276" s="4" t="n"/>
      <c r="H276" s="6" t="n"/>
      <c r="I276" s="12">
        <f>L276-J276</f>
        <v/>
      </c>
      <c r="J276" s="12">
        <f>IF(L276=0,0,MIN(N(G276),L276))</f>
        <v/>
      </c>
      <c r="K276" s="13">
        <f>IF(AND(F276&lt;&gt;"",D276=""),"区分を選んでください",IF(AND(F276&lt;&gt;"",LEFT(D276,3)="対象外"),"対象外：0円で計上",IF(N(G276)&gt;L276,"補填額が支払額を超過：超過分は無視","")&amp;IF(AND(E276="○",D276&lt;&gt;"医薬品購入"),IF(N(G276)&gt;L276,"／","")&amp;"セルフメディは区分「医薬品購入」のみ","")&amp;IF(LEFT(D276,10)="通院交通費（タクシー",IF(IF(N(G276)&gt;L276,"補填額が支払額を超過：超過分は無視","")&amp;IF(AND(E276="○",D276&lt;&gt;"医薬品購入"),IF(N(G276)&gt;L276,"／","")&amp;"セルフメディは区分「医薬品購入」のみ","")="","","／")&amp;"タクシー代は公共交通機関が使えない場合を除き対象外（No.1122）","")))</f>
        <v/>
      </c>
      <c r="L276" s="12">
        <f>IF(OR(F276="",D276="",LEFT(D276,3)="対象外"),0,N(F276))</f>
        <v/>
      </c>
      <c r="M276">
        <f>IF(L276=0,"",B276&amp;"|"&amp;C276)</f>
        <v/>
      </c>
      <c r="N276">
        <f>IF(M276="","",IF(COUNTIF(M$8:M276,M276)=1,1,0))</f>
        <v/>
      </c>
      <c r="O276">
        <f>IF(N276=1,SUM(N$8:N276),"")</f>
        <v/>
      </c>
      <c r="P276">
        <f>IF(M276="","",INDEX(O$8:O$307,MATCH(M276,M$8:M$307,0)))</f>
        <v/>
      </c>
    </row>
    <row r="277">
      <c r="A277" s="2" t="n">
        <v>270</v>
      </c>
      <c r="B277" s="6" t="n"/>
      <c r="C277" s="6" t="n"/>
      <c r="D277" s="6" t="n"/>
      <c r="E277" s="6" t="n"/>
      <c r="F277" s="4" t="n"/>
      <c r="G277" s="4" t="n"/>
      <c r="H277" s="6" t="n"/>
      <c r="I277" s="12">
        <f>L277-J277</f>
        <v/>
      </c>
      <c r="J277" s="12">
        <f>IF(L277=0,0,MIN(N(G277),L277))</f>
        <v/>
      </c>
      <c r="K277" s="13">
        <f>IF(AND(F277&lt;&gt;"",D277=""),"区分を選んでください",IF(AND(F277&lt;&gt;"",LEFT(D277,3)="対象外"),"対象外：0円で計上",IF(N(G277)&gt;L277,"補填額が支払額を超過：超過分は無視","")&amp;IF(AND(E277="○",D277&lt;&gt;"医薬品購入"),IF(N(G277)&gt;L277,"／","")&amp;"セルフメディは区分「医薬品購入」のみ","")&amp;IF(LEFT(D277,10)="通院交通費（タクシー",IF(IF(N(G277)&gt;L277,"補填額が支払額を超過：超過分は無視","")&amp;IF(AND(E277="○",D277&lt;&gt;"医薬品購入"),IF(N(G277)&gt;L277,"／","")&amp;"セルフメディは区分「医薬品購入」のみ","")="","","／")&amp;"タクシー代は公共交通機関が使えない場合を除き対象外（No.1122）","")))</f>
        <v/>
      </c>
      <c r="L277" s="12">
        <f>IF(OR(F277="",D277="",LEFT(D277,3)="対象外"),0,N(F277))</f>
        <v/>
      </c>
      <c r="M277">
        <f>IF(L277=0,"",B277&amp;"|"&amp;C277)</f>
        <v/>
      </c>
      <c r="N277">
        <f>IF(M277="","",IF(COUNTIF(M$8:M277,M277)=1,1,0))</f>
        <v/>
      </c>
      <c r="O277">
        <f>IF(N277=1,SUM(N$8:N277),"")</f>
        <v/>
      </c>
      <c r="P277">
        <f>IF(M277="","",INDEX(O$8:O$307,MATCH(M277,M$8:M$307,0)))</f>
        <v/>
      </c>
    </row>
    <row r="278">
      <c r="A278" s="2" t="n">
        <v>271</v>
      </c>
      <c r="B278" s="6" t="n"/>
      <c r="C278" s="6" t="n"/>
      <c r="D278" s="6" t="n"/>
      <c r="E278" s="6" t="n"/>
      <c r="F278" s="4" t="n"/>
      <c r="G278" s="4" t="n"/>
      <c r="H278" s="6" t="n"/>
      <c r="I278" s="12">
        <f>L278-J278</f>
        <v/>
      </c>
      <c r="J278" s="12">
        <f>IF(L278=0,0,MIN(N(G278),L278))</f>
        <v/>
      </c>
      <c r="K278" s="13">
        <f>IF(AND(F278&lt;&gt;"",D278=""),"区分を選んでください",IF(AND(F278&lt;&gt;"",LEFT(D278,3)="対象外"),"対象外：0円で計上",IF(N(G278)&gt;L278,"補填額が支払額を超過：超過分は無視","")&amp;IF(AND(E278="○",D278&lt;&gt;"医薬品購入"),IF(N(G278)&gt;L278,"／","")&amp;"セルフメディは区分「医薬品購入」のみ","")&amp;IF(LEFT(D278,10)="通院交通費（タクシー",IF(IF(N(G278)&gt;L278,"補填額が支払額を超過：超過分は無視","")&amp;IF(AND(E278="○",D278&lt;&gt;"医薬品購入"),IF(N(G278)&gt;L278,"／","")&amp;"セルフメディは区分「医薬品購入」のみ","")="","","／")&amp;"タクシー代は公共交通機関が使えない場合を除き対象外（No.1122）","")))</f>
        <v/>
      </c>
      <c r="L278" s="12">
        <f>IF(OR(F278="",D278="",LEFT(D278,3)="対象外"),0,N(F278))</f>
        <v/>
      </c>
      <c r="M278">
        <f>IF(L278=0,"",B278&amp;"|"&amp;C278)</f>
        <v/>
      </c>
      <c r="N278">
        <f>IF(M278="","",IF(COUNTIF(M$8:M278,M278)=1,1,0))</f>
        <v/>
      </c>
      <c r="O278">
        <f>IF(N278=1,SUM(N$8:N278),"")</f>
        <v/>
      </c>
      <c r="P278">
        <f>IF(M278="","",INDEX(O$8:O$307,MATCH(M278,M$8:M$307,0)))</f>
        <v/>
      </c>
    </row>
    <row r="279">
      <c r="A279" s="2" t="n">
        <v>272</v>
      </c>
      <c r="B279" s="6" t="n"/>
      <c r="C279" s="6" t="n"/>
      <c r="D279" s="6" t="n"/>
      <c r="E279" s="6" t="n"/>
      <c r="F279" s="4" t="n"/>
      <c r="G279" s="4" t="n"/>
      <c r="H279" s="6" t="n"/>
      <c r="I279" s="12">
        <f>L279-J279</f>
        <v/>
      </c>
      <c r="J279" s="12">
        <f>IF(L279=0,0,MIN(N(G279),L279))</f>
        <v/>
      </c>
      <c r="K279" s="13">
        <f>IF(AND(F279&lt;&gt;"",D279=""),"区分を選んでください",IF(AND(F279&lt;&gt;"",LEFT(D279,3)="対象外"),"対象外：0円で計上",IF(N(G279)&gt;L279,"補填額が支払額を超過：超過分は無視","")&amp;IF(AND(E279="○",D279&lt;&gt;"医薬品購入"),IF(N(G279)&gt;L279,"／","")&amp;"セルフメディは区分「医薬品購入」のみ","")&amp;IF(LEFT(D279,10)="通院交通費（タクシー",IF(IF(N(G279)&gt;L279,"補填額が支払額を超過：超過分は無視","")&amp;IF(AND(E279="○",D279&lt;&gt;"医薬品購入"),IF(N(G279)&gt;L279,"／","")&amp;"セルフメディは区分「医薬品購入」のみ","")="","","／")&amp;"タクシー代は公共交通機関が使えない場合を除き対象外（No.1122）","")))</f>
        <v/>
      </c>
      <c r="L279" s="12">
        <f>IF(OR(F279="",D279="",LEFT(D279,3)="対象外"),0,N(F279))</f>
        <v/>
      </c>
      <c r="M279">
        <f>IF(L279=0,"",B279&amp;"|"&amp;C279)</f>
        <v/>
      </c>
      <c r="N279">
        <f>IF(M279="","",IF(COUNTIF(M$8:M279,M279)=1,1,0))</f>
        <v/>
      </c>
      <c r="O279">
        <f>IF(N279=1,SUM(N$8:N279),"")</f>
        <v/>
      </c>
      <c r="P279">
        <f>IF(M279="","",INDEX(O$8:O$307,MATCH(M279,M$8:M$307,0)))</f>
        <v/>
      </c>
    </row>
    <row r="280">
      <c r="A280" s="2" t="n">
        <v>273</v>
      </c>
      <c r="B280" s="6" t="n"/>
      <c r="C280" s="6" t="n"/>
      <c r="D280" s="6" t="n"/>
      <c r="E280" s="6" t="n"/>
      <c r="F280" s="4" t="n"/>
      <c r="G280" s="4" t="n"/>
      <c r="H280" s="6" t="n"/>
      <c r="I280" s="12">
        <f>L280-J280</f>
        <v/>
      </c>
      <c r="J280" s="12">
        <f>IF(L280=0,0,MIN(N(G280),L280))</f>
        <v/>
      </c>
      <c r="K280" s="13">
        <f>IF(AND(F280&lt;&gt;"",D280=""),"区分を選んでください",IF(AND(F280&lt;&gt;"",LEFT(D280,3)="対象外"),"対象外：0円で計上",IF(N(G280)&gt;L280,"補填額が支払額を超過：超過分は無視","")&amp;IF(AND(E280="○",D280&lt;&gt;"医薬品購入"),IF(N(G280)&gt;L280,"／","")&amp;"セルフメディは区分「医薬品購入」のみ","")&amp;IF(LEFT(D280,10)="通院交通費（タクシー",IF(IF(N(G280)&gt;L280,"補填額が支払額を超過：超過分は無視","")&amp;IF(AND(E280="○",D280&lt;&gt;"医薬品購入"),IF(N(G280)&gt;L280,"／","")&amp;"セルフメディは区分「医薬品購入」のみ","")="","","／")&amp;"タクシー代は公共交通機関が使えない場合を除き対象外（No.1122）","")))</f>
        <v/>
      </c>
      <c r="L280" s="12">
        <f>IF(OR(F280="",D280="",LEFT(D280,3)="対象外"),0,N(F280))</f>
        <v/>
      </c>
      <c r="M280">
        <f>IF(L280=0,"",B280&amp;"|"&amp;C280)</f>
        <v/>
      </c>
      <c r="N280">
        <f>IF(M280="","",IF(COUNTIF(M$8:M280,M280)=1,1,0))</f>
        <v/>
      </c>
      <c r="O280">
        <f>IF(N280=1,SUM(N$8:N280),"")</f>
        <v/>
      </c>
      <c r="P280">
        <f>IF(M280="","",INDEX(O$8:O$307,MATCH(M280,M$8:M$307,0)))</f>
        <v/>
      </c>
    </row>
    <row r="281">
      <c r="A281" s="2" t="n">
        <v>274</v>
      </c>
      <c r="B281" s="6" t="n"/>
      <c r="C281" s="6" t="n"/>
      <c r="D281" s="6" t="n"/>
      <c r="E281" s="6" t="n"/>
      <c r="F281" s="4" t="n"/>
      <c r="G281" s="4" t="n"/>
      <c r="H281" s="6" t="n"/>
      <c r="I281" s="12">
        <f>L281-J281</f>
        <v/>
      </c>
      <c r="J281" s="12">
        <f>IF(L281=0,0,MIN(N(G281),L281))</f>
        <v/>
      </c>
      <c r="K281" s="13">
        <f>IF(AND(F281&lt;&gt;"",D281=""),"区分を選んでください",IF(AND(F281&lt;&gt;"",LEFT(D281,3)="対象外"),"対象外：0円で計上",IF(N(G281)&gt;L281,"補填額が支払額を超過：超過分は無視","")&amp;IF(AND(E281="○",D281&lt;&gt;"医薬品購入"),IF(N(G281)&gt;L281,"／","")&amp;"セルフメディは区分「医薬品購入」のみ","")&amp;IF(LEFT(D281,10)="通院交通費（タクシー",IF(IF(N(G281)&gt;L281,"補填額が支払額を超過：超過分は無視","")&amp;IF(AND(E281="○",D281&lt;&gt;"医薬品購入"),IF(N(G281)&gt;L281,"／","")&amp;"セルフメディは区分「医薬品購入」のみ","")="","","／")&amp;"タクシー代は公共交通機関が使えない場合を除き対象外（No.1122）","")))</f>
        <v/>
      </c>
      <c r="L281" s="12">
        <f>IF(OR(F281="",D281="",LEFT(D281,3)="対象外"),0,N(F281))</f>
        <v/>
      </c>
      <c r="M281">
        <f>IF(L281=0,"",B281&amp;"|"&amp;C281)</f>
        <v/>
      </c>
      <c r="N281">
        <f>IF(M281="","",IF(COUNTIF(M$8:M281,M281)=1,1,0))</f>
        <v/>
      </c>
      <c r="O281">
        <f>IF(N281=1,SUM(N$8:N281),"")</f>
        <v/>
      </c>
      <c r="P281">
        <f>IF(M281="","",INDEX(O$8:O$307,MATCH(M281,M$8:M$307,0)))</f>
        <v/>
      </c>
    </row>
    <row r="282">
      <c r="A282" s="2" t="n">
        <v>275</v>
      </c>
      <c r="B282" s="6" t="n"/>
      <c r="C282" s="6" t="n"/>
      <c r="D282" s="6" t="n"/>
      <c r="E282" s="6" t="n"/>
      <c r="F282" s="4" t="n"/>
      <c r="G282" s="4" t="n"/>
      <c r="H282" s="6" t="n"/>
      <c r="I282" s="12">
        <f>L282-J282</f>
        <v/>
      </c>
      <c r="J282" s="12">
        <f>IF(L282=0,0,MIN(N(G282),L282))</f>
        <v/>
      </c>
      <c r="K282" s="13">
        <f>IF(AND(F282&lt;&gt;"",D282=""),"区分を選んでください",IF(AND(F282&lt;&gt;"",LEFT(D282,3)="対象外"),"対象外：0円で計上",IF(N(G282)&gt;L282,"補填額が支払額を超過：超過分は無視","")&amp;IF(AND(E282="○",D282&lt;&gt;"医薬品購入"),IF(N(G282)&gt;L282,"／","")&amp;"セルフメディは区分「医薬品購入」のみ","")&amp;IF(LEFT(D282,10)="通院交通費（タクシー",IF(IF(N(G282)&gt;L282,"補填額が支払額を超過：超過分は無視","")&amp;IF(AND(E282="○",D282&lt;&gt;"医薬品購入"),IF(N(G282)&gt;L282,"／","")&amp;"セルフメディは区分「医薬品購入」のみ","")="","","／")&amp;"タクシー代は公共交通機関が使えない場合を除き対象外（No.1122）","")))</f>
        <v/>
      </c>
      <c r="L282" s="12">
        <f>IF(OR(F282="",D282="",LEFT(D282,3)="対象外"),0,N(F282))</f>
        <v/>
      </c>
      <c r="M282">
        <f>IF(L282=0,"",B282&amp;"|"&amp;C282)</f>
        <v/>
      </c>
      <c r="N282">
        <f>IF(M282="","",IF(COUNTIF(M$8:M282,M282)=1,1,0))</f>
        <v/>
      </c>
      <c r="O282">
        <f>IF(N282=1,SUM(N$8:N282),"")</f>
        <v/>
      </c>
      <c r="P282">
        <f>IF(M282="","",INDEX(O$8:O$307,MATCH(M282,M$8:M$307,0)))</f>
        <v/>
      </c>
    </row>
    <row r="283">
      <c r="A283" s="2" t="n">
        <v>276</v>
      </c>
      <c r="B283" s="6" t="n"/>
      <c r="C283" s="6" t="n"/>
      <c r="D283" s="6" t="n"/>
      <c r="E283" s="6" t="n"/>
      <c r="F283" s="4" t="n"/>
      <c r="G283" s="4" t="n"/>
      <c r="H283" s="6" t="n"/>
      <c r="I283" s="12">
        <f>L283-J283</f>
        <v/>
      </c>
      <c r="J283" s="12">
        <f>IF(L283=0,0,MIN(N(G283),L283))</f>
        <v/>
      </c>
      <c r="K283" s="13">
        <f>IF(AND(F283&lt;&gt;"",D283=""),"区分を選んでください",IF(AND(F283&lt;&gt;"",LEFT(D283,3)="対象外"),"対象外：0円で計上",IF(N(G283)&gt;L283,"補填額が支払額を超過：超過分は無視","")&amp;IF(AND(E283="○",D283&lt;&gt;"医薬品購入"),IF(N(G283)&gt;L283,"／","")&amp;"セルフメディは区分「医薬品購入」のみ","")&amp;IF(LEFT(D283,10)="通院交通費（タクシー",IF(IF(N(G283)&gt;L283,"補填額が支払額を超過：超過分は無視","")&amp;IF(AND(E283="○",D283&lt;&gt;"医薬品購入"),IF(N(G283)&gt;L283,"／","")&amp;"セルフメディは区分「医薬品購入」のみ","")="","","／")&amp;"タクシー代は公共交通機関が使えない場合を除き対象外（No.1122）","")))</f>
        <v/>
      </c>
      <c r="L283" s="12">
        <f>IF(OR(F283="",D283="",LEFT(D283,3)="対象外"),0,N(F283))</f>
        <v/>
      </c>
      <c r="M283">
        <f>IF(L283=0,"",B283&amp;"|"&amp;C283)</f>
        <v/>
      </c>
      <c r="N283">
        <f>IF(M283="","",IF(COUNTIF(M$8:M283,M283)=1,1,0))</f>
        <v/>
      </c>
      <c r="O283">
        <f>IF(N283=1,SUM(N$8:N283),"")</f>
        <v/>
      </c>
      <c r="P283">
        <f>IF(M283="","",INDEX(O$8:O$307,MATCH(M283,M$8:M$307,0)))</f>
        <v/>
      </c>
    </row>
    <row r="284">
      <c r="A284" s="2" t="n">
        <v>277</v>
      </c>
      <c r="B284" s="6" t="n"/>
      <c r="C284" s="6" t="n"/>
      <c r="D284" s="6" t="n"/>
      <c r="E284" s="6" t="n"/>
      <c r="F284" s="4" t="n"/>
      <c r="G284" s="4" t="n"/>
      <c r="H284" s="6" t="n"/>
      <c r="I284" s="12">
        <f>L284-J284</f>
        <v/>
      </c>
      <c r="J284" s="12">
        <f>IF(L284=0,0,MIN(N(G284),L284))</f>
        <v/>
      </c>
      <c r="K284" s="13">
        <f>IF(AND(F284&lt;&gt;"",D284=""),"区分を選んでください",IF(AND(F284&lt;&gt;"",LEFT(D284,3)="対象外"),"対象外：0円で計上",IF(N(G284)&gt;L284,"補填額が支払額を超過：超過分は無視","")&amp;IF(AND(E284="○",D284&lt;&gt;"医薬品購入"),IF(N(G284)&gt;L284,"／","")&amp;"セルフメディは区分「医薬品購入」のみ","")&amp;IF(LEFT(D284,10)="通院交通費（タクシー",IF(IF(N(G284)&gt;L284,"補填額が支払額を超過：超過分は無視","")&amp;IF(AND(E284="○",D284&lt;&gt;"医薬品購入"),IF(N(G284)&gt;L284,"／","")&amp;"セルフメディは区分「医薬品購入」のみ","")="","","／")&amp;"タクシー代は公共交通機関が使えない場合を除き対象外（No.1122）","")))</f>
        <v/>
      </c>
      <c r="L284" s="12">
        <f>IF(OR(F284="",D284="",LEFT(D284,3)="対象外"),0,N(F284))</f>
        <v/>
      </c>
      <c r="M284">
        <f>IF(L284=0,"",B284&amp;"|"&amp;C284)</f>
        <v/>
      </c>
      <c r="N284">
        <f>IF(M284="","",IF(COUNTIF(M$8:M284,M284)=1,1,0))</f>
        <v/>
      </c>
      <c r="O284">
        <f>IF(N284=1,SUM(N$8:N284),"")</f>
        <v/>
      </c>
      <c r="P284">
        <f>IF(M284="","",INDEX(O$8:O$307,MATCH(M284,M$8:M$307,0)))</f>
        <v/>
      </c>
    </row>
    <row r="285">
      <c r="A285" s="2" t="n">
        <v>278</v>
      </c>
      <c r="B285" s="6" t="n"/>
      <c r="C285" s="6" t="n"/>
      <c r="D285" s="6" t="n"/>
      <c r="E285" s="6" t="n"/>
      <c r="F285" s="4" t="n"/>
      <c r="G285" s="4" t="n"/>
      <c r="H285" s="6" t="n"/>
      <c r="I285" s="12">
        <f>L285-J285</f>
        <v/>
      </c>
      <c r="J285" s="12">
        <f>IF(L285=0,0,MIN(N(G285),L285))</f>
        <v/>
      </c>
      <c r="K285" s="13">
        <f>IF(AND(F285&lt;&gt;"",D285=""),"区分を選んでください",IF(AND(F285&lt;&gt;"",LEFT(D285,3)="対象外"),"対象外：0円で計上",IF(N(G285)&gt;L285,"補填額が支払額を超過：超過分は無視","")&amp;IF(AND(E285="○",D285&lt;&gt;"医薬品購入"),IF(N(G285)&gt;L285,"／","")&amp;"セルフメディは区分「医薬品購入」のみ","")&amp;IF(LEFT(D285,10)="通院交通費（タクシー",IF(IF(N(G285)&gt;L285,"補填額が支払額を超過：超過分は無視","")&amp;IF(AND(E285="○",D285&lt;&gt;"医薬品購入"),IF(N(G285)&gt;L285,"／","")&amp;"セルフメディは区分「医薬品購入」のみ","")="","","／")&amp;"タクシー代は公共交通機関が使えない場合を除き対象外（No.1122）","")))</f>
        <v/>
      </c>
      <c r="L285" s="12">
        <f>IF(OR(F285="",D285="",LEFT(D285,3)="対象外"),0,N(F285))</f>
        <v/>
      </c>
      <c r="M285">
        <f>IF(L285=0,"",B285&amp;"|"&amp;C285)</f>
        <v/>
      </c>
      <c r="N285">
        <f>IF(M285="","",IF(COUNTIF(M$8:M285,M285)=1,1,0))</f>
        <v/>
      </c>
      <c r="O285">
        <f>IF(N285=1,SUM(N$8:N285),"")</f>
        <v/>
      </c>
      <c r="P285">
        <f>IF(M285="","",INDEX(O$8:O$307,MATCH(M285,M$8:M$307,0)))</f>
        <v/>
      </c>
    </row>
    <row r="286">
      <c r="A286" s="2" t="n">
        <v>279</v>
      </c>
      <c r="B286" s="6" t="n"/>
      <c r="C286" s="6" t="n"/>
      <c r="D286" s="6" t="n"/>
      <c r="E286" s="6" t="n"/>
      <c r="F286" s="4" t="n"/>
      <c r="G286" s="4" t="n"/>
      <c r="H286" s="6" t="n"/>
      <c r="I286" s="12">
        <f>L286-J286</f>
        <v/>
      </c>
      <c r="J286" s="12">
        <f>IF(L286=0,0,MIN(N(G286),L286))</f>
        <v/>
      </c>
      <c r="K286" s="13">
        <f>IF(AND(F286&lt;&gt;"",D286=""),"区分を選んでください",IF(AND(F286&lt;&gt;"",LEFT(D286,3)="対象外"),"対象外：0円で計上",IF(N(G286)&gt;L286,"補填額が支払額を超過：超過分は無視","")&amp;IF(AND(E286="○",D286&lt;&gt;"医薬品購入"),IF(N(G286)&gt;L286,"／","")&amp;"セルフメディは区分「医薬品購入」のみ","")&amp;IF(LEFT(D286,10)="通院交通費（タクシー",IF(IF(N(G286)&gt;L286,"補填額が支払額を超過：超過分は無視","")&amp;IF(AND(E286="○",D286&lt;&gt;"医薬品購入"),IF(N(G286)&gt;L286,"／","")&amp;"セルフメディは区分「医薬品購入」のみ","")="","","／")&amp;"タクシー代は公共交通機関が使えない場合を除き対象外（No.1122）","")))</f>
        <v/>
      </c>
      <c r="L286" s="12">
        <f>IF(OR(F286="",D286="",LEFT(D286,3)="対象外"),0,N(F286))</f>
        <v/>
      </c>
      <c r="M286">
        <f>IF(L286=0,"",B286&amp;"|"&amp;C286)</f>
        <v/>
      </c>
      <c r="N286">
        <f>IF(M286="","",IF(COUNTIF(M$8:M286,M286)=1,1,0))</f>
        <v/>
      </c>
      <c r="O286">
        <f>IF(N286=1,SUM(N$8:N286),"")</f>
        <v/>
      </c>
      <c r="P286">
        <f>IF(M286="","",INDEX(O$8:O$307,MATCH(M286,M$8:M$307,0)))</f>
        <v/>
      </c>
    </row>
    <row r="287">
      <c r="A287" s="2" t="n">
        <v>280</v>
      </c>
      <c r="B287" s="6" t="n"/>
      <c r="C287" s="6" t="n"/>
      <c r="D287" s="6" t="n"/>
      <c r="E287" s="6" t="n"/>
      <c r="F287" s="4" t="n"/>
      <c r="G287" s="4" t="n"/>
      <c r="H287" s="6" t="n"/>
      <c r="I287" s="12">
        <f>L287-J287</f>
        <v/>
      </c>
      <c r="J287" s="12">
        <f>IF(L287=0,0,MIN(N(G287),L287))</f>
        <v/>
      </c>
      <c r="K287" s="13">
        <f>IF(AND(F287&lt;&gt;"",D287=""),"区分を選んでください",IF(AND(F287&lt;&gt;"",LEFT(D287,3)="対象外"),"対象外：0円で計上",IF(N(G287)&gt;L287,"補填額が支払額を超過：超過分は無視","")&amp;IF(AND(E287="○",D287&lt;&gt;"医薬品購入"),IF(N(G287)&gt;L287,"／","")&amp;"セルフメディは区分「医薬品購入」のみ","")&amp;IF(LEFT(D287,10)="通院交通費（タクシー",IF(IF(N(G287)&gt;L287,"補填額が支払額を超過：超過分は無視","")&amp;IF(AND(E287="○",D287&lt;&gt;"医薬品購入"),IF(N(G287)&gt;L287,"／","")&amp;"セルフメディは区分「医薬品購入」のみ","")="","","／")&amp;"タクシー代は公共交通機関が使えない場合を除き対象外（No.1122）","")))</f>
        <v/>
      </c>
      <c r="L287" s="12">
        <f>IF(OR(F287="",D287="",LEFT(D287,3)="対象外"),0,N(F287))</f>
        <v/>
      </c>
      <c r="M287">
        <f>IF(L287=0,"",B287&amp;"|"&amp;C287)</f>
        <v/>
      </c>
      <c r="N287">
        <f>IF(M287="","",IF(COUNTIF(M$8:M287,M287)=1,1,0))</f>
        <v/>
      </c>
      <c r="O287">
        <f>IF(N287=1,SUM(N$8:N287),"")</f>
        <v/>
      </c>
      <c r="P287">
        <f>IF(M287="","",INDEX(O$8:O$307,MATCH(M287,M$8:M$307,0)))</f>
        <v/>
      </c>
    </row>
    <row r="288">
      <c r="A288" s="2" t="n">
        <v>281</v>
      </c>
      <c r="B288" s="6" t="n"/>
      <c r="C288" s="6" t="n"/>
      <c r="D288" s="6" t="n"/>
      <c r="E288" s="6" t="n"/>
      <c r="F288" s="4" t="n"/>
      <c r="G288" s="4" t="n"/>
      <c r="H288" s="6" t="n"/>
      <c r="I288" s="12">
        <f>L288-J288</f>
        <v/>
      </c>
      <c r="J288" s="12">
        <f>IF(L288=0,0,MIN(N(G288),L288))</f>
        <v/>
      </c>
      <c r="K288" s="13">
        <f>IF(AND(F288&lt;&gt;"",D288=""),"区分を選んでください",IF(AND(F288&lt;&gt;"",LEFT(D288,3)="対象外"),"対象外：0円で計上",IF(N(G288)&gt;L288,"補填額が支払額を超過：超過分は無視","")&amp;IF(AND(E288="○",D288&lt;&gt;"医薬品購入"),IF(N(G288)&gt;L288,"／","")&amp;"セルフメディは区分「医薬品購入」のみ","")&amp;IF(LEFT(D288,10)="通院交通費（タクシー",IF(IF(N(G288)&gt;L288,"補填額が支払額を超過：超過分は無視","")&amp;IF(AND(E288="○",D288&lt;&gt;"医薬品購入"),IF(N(G288)&gt;L288,"／","")&amp;"セルフメディは区分「医薬品購入」のみ","")="","","／")&amp;"タクシー代は公共交通機関が使えない場合を除き対象外（No.1122）","")))</f>
        <v/>
      </c>
      <c r="L288" s="12">
        <f>IF(OR(F288="",D288="",LEFT(D288,3)="対象外"),0,N(F288))</f>
        <v/>
      </c>
      <c r="M288">
        <f>IF(L288=0,"",B288&amp;"|"&amp;C288)</f>
        <v/>
      </c>
      <c r="N288">
        <f>IF(M288="","",IF(COUNTIF(M$8:M288,M288)=1,1,0))</f>
        <v/>
      </c>
      <c r="O288">
        <f>IF(N288=1,SUM(N$8:N288),"")</f>
        <v/>
      </c>
      <c r="P288">
        <f>IF(M288="","",INDEX(O$8:O$307,MATCH(M288,M$8:M$307,0)))</f>
        <v/>
      </c>
    </row>
    <row r="289">
      <c r="A289" s="2" t="n">
        <v>282</v>
      </c>
      <c r="B289" s="6" t="n"/>
      <c r="C289" s="6" t="n"/>
      <c r="D289" s="6" t="n"/>
      <c r="E289" s="6" t="n"/>
      <c r="F289" s="4" t="n"/>
      <c r="G289" s="4" t="n"/>
      <c r="H289" s="6" t="n"/>
      <c r="I289" s="12">
        <f>L289-J289</f>
        <v/>
      </c>
      <c r="J289" s="12">
        <f>IF(L289=0,0,MIN(N(G289),L289))</f>
        <v/>
      </c>
      <c r="K289" s="13">
        <f>IF(AND(F289&lt;&gt;"",D289=""),"区分を選んでください",IF(AND(F289&lt;&gt;"",LEFT(D289,3)="対象外"),"対象外：0円で計上",IF(N(G289)&gt;L289,"補填額が支払額を超過：超過分は無視","")&amp;IF(AND(E289="○",D289&lt;&gt;"医薬品購入"),IF(N(G289)&gt;L289,"／","")&amp;"セルフメディは区分「医薬品購入」のみ","")&amp;IF(LEFT(D289,10)="通院交通費（タクシー",IF(IF(N(G289)&gt;L289,"補填額が支払額を超過：超過分は無視","")&amp;IF(AND(E289="○",D289&lt;&gt;"医薬品購入"),IF(N(G289)&gt;L289,"／","")&amp;"セルフメディは区分「医薬品購入」のみ","")="","","／")&amp;"タクシー代は公共交通機関が使えない場合を除き対象外（No.1122）","")))</f>
        <v/>
      </c>
      <c r="L289" s="12">
        <f>IF(OR(F289="",D289="",LEFT(D289,3)="対象外"),0,N(F289))</f>
        <v/>
      </c>
      <c r="M289">
        <f>IF(L289=0,"",B289&amp;"|"&amp;C289)</f>
        <v/>
      </c>
      <c r="N289">
        <f>IF(M289="","",IF(COUNTIF(M$8:M289,M289)=1,1,0))</f>
        <v/>
      </c>
      <c r="O289">
        <f>IF(N289=1,SUM(N$8:N289),"")</f>
        <v/>
      </c>
      <c r="P289">
        <f>IF(M289="","",INDEX(O$8:O$307,MATCH(M289,M$8:M$307,0)))</f>
        <v/>
      </c>
    </row>
    <row r="290">
      <c r="A290" s="2" t="n">
        <v>283</v>
      </c>
      <c r="B290" s="6" t="n"/>
      <c r="C290" s="6" t="n"/>
      <c r="D290" s="6" t="n"/>
      <c r="E290" s="6" t="n"/>
      <c r="F290" s="4" t="n"/>
      <c r="G290" s="4" t="n"/>
      <c r="H290" s="6" t="n"/>
      <c r="I290" s="12">
        <f>L290-J290</f>
        <v/>
      </c>
      <c r="J290" s="12">
        <f>IF(L290=0,0,MIN(N(G290),L290))</f>
        <v/>
      </c>
      <c r="K290" s="13">
        <f>IF(AND(F290&lt;&gt;"",D290=""),"区分を選んでください",IF(AND(F290&lt;&gt;"",LEFT(D290,3)="対象外"),"対象外：0円で計上",IF(N(G290)&gt;L290,"補填額が支払額を超過：超過分は無視","")&amp;IF(AND(E290="○",D290&lt;&gt;"医薬品購入"),IF(N(G290)&gt;L290,"／","")&amp;"セルフメディは区分「医薬品購入」のみ","")&amp;IF(LEFT(D290,10)="通院交通費（タクシー",IF(IF(N(G290)&gt;L290,"補填額が支払額を超過：超過分は無視","")&amp;IF(AND(E290="○",D290&lt;&gt;"医薬品購入"),IF(N(G290)&gt;L290,"／","")&amp;"セルフメディは区分「医薬品購入」のみ","")="","","／")&amp;"タクシー代は公共交通機関が使えない場合を除き対象外（No.1122）","")))</f>
        <v/>
      </c>
      <c r="L290" s="12">
        <f>IF(OR(F290="",D290="",LEFT(D290,3)="対象外"),0,N(F290))</f>
        <v/>
      </c>
      <c r="M290">
        <f>IF(L290=0,"",B290&amp;"|"&amp;C290)</f>
        <v/>
      </c>
      <c r="N290">
        <f>IF(M290="","",IF(COUNTIF(M$8:M290,M290)=1,1,0))</f>
        <v/>
      </c>
      <c r="O290">
        <f>IF(N290=1,SUM(N$8:N290),"")</f>
        <v/>
      </c>
      <c r="P290">
        <f>IF(M290="","",INDEX(O$8:O$307,MATCH(M290,M$8:M$307,0)))</f>
        <v/>
      </c>
    </row>
    <row r="291">
      <c r="A291" s="2" t="n">
        <v>284</v>
      </c>
      <c r="B291" s="6" t="n"/>
      <c r="C291" s="6" t="n"/>
      <c r="D291" s="6" t="n"/>
      <c r="E291" s="6" t="n"/>
      <c r="F291" s="4" t="n"/>
      <c r="G291" s="4" t="n"/>
      <c r="H291" s="6" t="n"/>
      <c r="I291" s="12">
        <f>L291-J291</f>
        <v/>
      </c>
      <c r="J291" s="12">
        <f>IF(L291=0,0,MIN(N(G291),L291))</f>
        <v/>
      </c>
      <c r="K291" s="13">
        <f>IF(AND(F291&lt;&gt;"",D291=""),"区分を選んでください",IF(AND(F291&lt;&gt;"",LEFT(D291,3)="対象外"),"対象外：0円で計上",IF(N(G291)&gt;L291,"補填額が支払額を超過：超過分は無視","")&amp;IF(AND(E291="○",D291&lt;&gt;"医薬品購入"),IF(N(G291)&gt;L291,"／","")&amp;"セルフメディは区分「医薬品購入」のみ","")&amp;IF(LEFT(D291,10)="通院交通費（タクシー",IF(IF(N(G291)&gt;L291,"補填額が支払額を超過：超過分は無視","")&amp;IF(AND(E291="○",D291&lt;&gt;"医薬品購入"),IF(N(G291)&gt;L291,"／","")&amp;"セルフメディは区分「医薬品購入」のみ","")="","","／")&amp;"タクシー代は公共交通機関が使えない場合を除き対象外（No.1122）","")))</f>
        <v/>
      </c>
      <c r="L291" s="12">
        <f>IF(OR(F291="",D291="",LEFT(D291,3)="対象外"),0,N(F291))</f>
        <v/>
      </c>
      <c r="M291">
        <f>IF(L291=0,"",B291&amp;"|"&amp;C291)</f>
        <v/>
      </c>
      <c r="N291">
        <f>IF(M291="","",IF(COUNTIF(M$8:M291,M291)=1,1,0))</f>
        <v/>
      </c>
      <c r="O291">
        <f>IF(N291=1,SUM(N$8:N291),"")</f>
        <v/>
      </c>
      <c r="P291">
        <f>IF(M291="","",INDEX(O$8:O$307,MATCH(M291,M$8:M$307,0)))</f>
        <v/>
      </c>
    </row>
    <row r="292">
      <c r="A292" s="2" t="n">
        <v>285</v>
      </c>
      <c r="B292" s="6" t="n"/>
      <c r="C292" s="6" t="n"/>
      <c r="D292" s="6" t="n"/>
      <c r="E292" s="6" t="n"/>
      <c r="F292" s="4" t="n"/>
      <c r="G292" s="4" t="n"/>
      <c r="H292" s="6" t="n"/>
      <c r="I292" s="12">
        <f>L292-J292</f>
        <v/>
      </c>
      <c r="J292" s="12">
        <f>IF(L292=0,0,MIN(N(G292),L292))</f>
        <v/>
      </c>
      <c r="K292" s="13">
        <f>IF(AND(F292&lt;&gt;"",D292=""),"区分を選んでください",IF(AND(F292&lt;&gt;"",LEFT(D292,3)="対象外"),"対象外：0円で計上",IF(N(G292)&gt;L292,"補填額が支払額を超過：超過分は無視","")&amp;IF(AND(E292="○",D292&lt;&gt;"医薬品購入"),IF(N(G292)&gt;L292,"／","")&amp;"セルフメディは区分「医薬品購入」のみ","")&amp;IF(LEFT(D292,10)="通院交通費（タクシー",IF(IF(N(G292)&gt;L292,"補填額が支払額を超過：超過分は無視","")&amp;IF(AND(E292="○",D292&lt;&gt;"医薬品購入"),IF(N(G292)&gt;L292,"／","")&amp;"セルフメディは区分「医薬品購入」のみ","")="","","／")&amp;"タクシー代は公共交通機関が使えない場合を除き対象外（No.1122）","")))</f>
        <v/>
      </c>
      <c r="L292" s="12">
        <f>IF(OR(F292="",D292="",LEFT(D292,3)="対象外"),0,N(F292))</f>
        <v/>
      </c>
      <c r="M292">
        <f>IF(L292=0,"",B292&amp;"|"&amp;C292)</f>
        <v/>
      </c>
      <c r="N292">
        <f>IF(M292="","",IF(COUNTIF(M$8:M292,M292)=1,1,0))</f>
        <v/>
      </c>
      <c r="O292">
        <f>IF(N292=1,SUM(N$8:N292),"")</f>
        <v/>
      </c>
      <c r="P292">
        <f>IF(M292="","",INDEX(O$8:O$307,MATCH(M292,M$8:M$307,0)))</f>
        <v/>
      </c>
    </row>
    <row r="293">
      <c r="A293" s="2" t="n">
        <v>286</v>
      </c>
      <c r="B293" s="6" t="n"/>
      <c r="C293" s="6" t="n"/>
      <c r="D293" s="6" t="n"/>
      <c r="E293" s="6" t="n"/>
      <c r="F293" s="4" t="n"/>
      <c r="G293" s="4" t="n"/>
      <c r="H293" s="6" t="n"/>
      <c r="I293" s="12">
        <f>L293-J293</f>
        <v/>
      </c>
      <c r="J293" s="12">
        <f>IF(L293=0,0,MIN(N(G293),L293))</f>
        <v/>
      </c>
      <c r="K293" s="13">
        <f>IF(AND(F293&lt;&gt;"",D293=""),"区分を選んでください",IF(AND(F293&lt;&gt;"",LEFT(D293,3)="対象外"),"対象外：0円で計上",IF(N(G293)&gt;L293,"補填額が支払額を超過：超過分は無視","")&amp;IF(AND(E293="○",D293&lt;&gt;"医薬品購入"),IF(N(G293)&gt;L293,"／","")&amp;"セルフメディは区分「医薬品購入」のみ","")&amp;IF(LEFT(D293,10)="通院交通費（タクシー",IF(IF(N(G293)&gt;L293,"補填額が支払額を超過：超過分は無視","")&amp;IF(AND(E293="○",D293&lt;&gt;"医薬品購入"),IF(N(G293)&gt;L293,"／","")&amp;"セルフメディは区分「医薬品購入」のみ","")="","","／")&amp;"タクシー代は公共交通機関が使えない場合を除き対象外（No.1122）","")))</f>
        <v/>
      </c>
      <c r="L293" s="12">
        <f>IF(OR(F293="",D293="",LEFT(D293,3)="対象外"),0,N(F293))</f>
        <v/>
      </c>
      <c r="M293">
        <f>IF(L293=0,"",B293&amp;"|"&amp;C293)</f>
        <v/>
      </c>
      <c r="N293">
        <f>IF(M293="","",IF(COUNTIF(M$8:M293,M293)=1,1,0))</f>
        <v/>
      </c>
      <c r="O293">
        <f>IF(N293=1,SUM(N$8:N293),"")</f>
        <v/>
      </c>
      <c r="P293">
        <f>IF(M293="","",INDEX(O$8:O$307,MATCH(M293,M$8:M$307,0)))</f>
        <v/>
      </c>
    </row>
    <row r="294">
      <c r="A294" s="2" t="n">
        <v>287</v>
      </c>
      <c r="B294" s="6" t="n"/>
      <c r="C294" s="6" t="n"/>
      <c r="D294" s="6" t="n"/>
      <c r="E294" s="6" t="n"/>
      <c r="F294" s="4" t="n"/>
      <c r="G294" s="4" t="n"/>
      <c r="H294" s="6" t="n"/>
      <c r="I294" s="12">
        <f>L294-J294</f>
        <v/>
      </c>
      <c r="J294" s="12">
        <f>IF(L294=0,0,MIN(N(G294),L294))</f>
        <v/>
      </c>
      <c r="K294" s="13">
        <f>IF(AND(F294&lt;&gt;"",D294=""),"区分を選んでください",IF(AND(F294&lt;&gt;"",LEFT(D294,3)="対象外"),"対象外：0円で計上",IF(N(G294)&gt;L294,"補填額が支払額を超過：超過分は無視","")&amp;IF(AND(E294="○",D294&lt;&gt;"医薬品購入"),IF(N(G294)&gt;L294,"／","")&amp;"セルフメディは区分「医薬品購入」のみ","")&amp;IF(LEFT(D294,10)="通院交通費（タクシー",IF(IF(N(G294)&gt;L294,"補填額が支払額を超過：超過分は無視","")&amp;IF(AND(E294="○",D294&lt;&gt;"医薬品購入"),IF(N(G294)&gt;L294,"／","")&amp;"セルフメディは区分「医薬品購入」のみ","")="","","／")&amp;"タクシー代は公共交通機関が使えない場合を除き対象外（No.1122）","")))</f>
        <v/>
      </c>
      <c r="L294" s="12">
        <f>IF(OR(F294="",D294="",LEFT(D294,3)="対象外"),0,N(F294))</f>
        <v/>
      </c>
      <c r="M294">
        <f>IF(L294=0,"",B294&amp;"|"&amp;C294)</f>
        <v/>
      </c>
      <c r="N294">
        <f>IF(M294="","",IF(COUNTIF(M$8:M294,M294)=1,1,0))</f>
        <v/>
      </c>
      <c r="O294">
        <f>IF(N294=1,SUM(N$8:N294),"")</f>
        <v/>
      </c>
      <c r="P294">
        <f>IF(M294="","",INDEX(O$8:O$307,MATCH(M294,M$8:M$307,0)))</f>
        <v/>
      </c>
    </row>
    <row r="295">
      <c r="A295" s="2" t="n">
        <v>288</v>
      </c>
      <c r="B295" s="6" t="n"/>
      <c r="C295" s="6" t="n"/>
      <c r="D295" s="6" t="n"/>
      <c r="E295" s="6" t="n"/>
      <c r="F295" s="4" t="n"/>
      <c r="G295" s="4" t="n"/>
      <c r="H295" s="6" t="n"/>
      <c r="I295" s="12">
        <f>L295-J295</f>
        <v/>
      </c>
      <c r="J295" s="12">
        <f>IF(L295=0,0,MIN(N(G295),L295))</f>
        <v/>
      </c>
      <c r="K295" s="13">
        <f>IF(AND(F295&lt;&gt;"",D295=""),"区分を選んでください",IF(AND(F295&lt;&gt;"",LEFT(D295,3)="対象外"),"対象外：0円で計上",IF(N(G295)&gt;L295,"補填額が支払額を超過：超過分は無視","")&amp;IF(AND(E295="○",D295&lt;&gt;"医薬品購入"),IF(N(G295)&gt;L295,"／","")&amp;"セルフメディは区分「医薬品購入」のみ","")&amp;IF(LEFT(D295,10)="通院交通費（タクシー",IF(IF(N(G295)&gt;L295,"補填額が支払額を超過：超過分は無視","")&amp;IF(AND(E295="○",D295&lt;&gt;"医薬品購入"),IF(N(G295)&gt;L295,"／","")&amp;"セルフメディは区分「医薬品購入」のみ","")="","","／")&amp;"タクシー代は公共交通機関が使えない場合を除き対象外（No.1122）","")))</f>
        <v/>
      </c>
      <c r="L295" s="12">
        <f>IF(OR(F295="",D295="",LEFT(D295,3)="対象外"),0,N(F295))</f>
        <v/>
      </c>
      <c r="M295">
        <f>IF(L295=0,"",B295&amp;"|"&amp;C295)</f>
        <v/>
      </c>
      <c r="N295">
        <f>IF(M295="","",IF(COUNTIF(M$8:M295,M295)=1,1,0))</f>
        <v/>
      </c>
      <c r="O295">
        <f>IF(N295=1,SUM(N$8:N295),"")</f>
        <v/>
      </c>
      <c r="P295">
        <f>IF(M295="","",INDEX(O$8:O$307,MATCH(M295,M$8:M$307,0)))</f>
        <v/>
      </c>
    </row>
    <row r="296">
      <c r="A296" s="2" t="n">
        <v>289</v>
      </c>
      <c r="B296" s="6" t="n"/>
      <c r="C296" s="6" t="n"/>
      <c r="D296" s="6" t="n"/>
      <c r="E296" s="6" t="n"/>
      <c r="F296" s="4" t="n"/>
      <c r="G296" s="4" t="n"/>
      <c r="H296" s="6" t="n"/>
      <c r="I296" s="12">
        <f>L296-J296</f>
        <v/>
      </c>
      <c r="J296" s="12">
        <f>IF(L296=0,0,MIN(N(G296),L296))</f>
        <v/>
      </c>
      <c r="K296" s="13">
        <f>IF(AND(F296&lt;&gt;"",D296=""),"区分を選んでください",IF(AND(F296&lt;&gt;"",LEFT(D296,3)="対象外"),"対象外：0円で計上",IF(N(G296)&gt;L296,"補填額が支払額を超過：超過分は無視","")&amp;IF(AND(E296="○",D296&lt;&gt;"医薬品購入"),IF(N(G296)&gt;L296,"／","")&amp;"セルフメディは区分「医薬品購入」のみ","")&amp;IF(LEFT(D296,10)="通院交通費（タクシー",IF(IF(N(G296)&gt;L296,"補填額が支払額を超過：超過分は無視","")&amp;IF(AND(E296="○",D296&lt;&gt;"医薬品購入"),IF(N(G296)&gt;L296,"／","")&amp;"セルフメディは区分「医薬品購入」のみ","")="","","／")&amp;"タクシー代は公共交通機関が使えない場合を除き対象外（No.1122）","")))</f>
        <v/>
      </c>
      <c r="L296" s="12">
        <f>IF(OR(F296="",D296="",LEFT(D296,3)="対象外"),0,N(F296))</f>
        <v/>
      </c>
      <c r="M296">
        <f>IF(L296=0,"",B296&amp;"|"&amp;C296)</f>
        <v/>
      </c>
      <c r="N296">
        <f>IF(M296="","",IF(COUNTIF(M$8:M296,M296)=1,1,0))</f>
        <v/>
      </c>
      <c r="O296">
        <f>IF(N296=1,SUM(N$8:N296),"")</f>
        <v/>
      </c>
      <c r="P296">
        <f>IF(M296="","",INDEX(O$8:O$307,MATCH(M296,M$8:M$307,0)))</f>
        <v/>
      </c>
    </row>
    <row r="297">
      <c r="A297" s="2" t="n">
        <v>290</v>
      </c>
      <c r="B297" s="6" t="n"/>
      <c r="C297" s="6" t="n"/>
      <c r="D297" s="6" t="n"/>
      <c r="E297" s="6" t="n"/>
      <c r="F297" s="4" t="n"/>
      <c r="G297" s="4" t="n"/>
      <c r="H297" s="6" t="n"/>
      <c r="I297" s="12">
        <f>L297-J297</f>
        <v/>
      </c>
      <c r="J297" s="12">
        <f>IF(L297=0,0,MIN(N(G297),L297))</f>
        <v/>
      </c>
      <c r="K297" s="13">
        <f>IF(AND(F297&lt;&gt;"",D297=""),"区分を選んでください",IF(AND(F297&lt;&gt;"",LEFT(D297,3)="対象外"),"対象外：0円で計上",IF(N(G297)&gt;L297,"補填額が支払額を超過：超過分は無視","")&amp;IF(AND(E297="○",D297&lt;&gt;"医薬品購入"),IF(N(G297)&gt;L297,"／","")&amp;"セルフメディは区分「医薬品購入」のみ","")&amp;IF(LEFT(D297,10)="通院交通費（タクシー",IF(IF(N(G297)&gt;L297,"補填額が支払額を超過：超過分は無視","")&amp;IF(AND(E297="○",D297&lt;&gt;"医薬品購入"),IF(N(G297)&gt;L297,"／","")&amp;"セルフメディは区分「医薬品購入」のみ","")="","","／")&amp;"タクシー代は公共交通機関が使えない場合を除き対象外（No.1122）","")))</f>
        <v/>
      </c>
      <c r="L297" s="12">
        <f>IF(OR(F297="",D297="",LEFT(D297,3)="対象外"),0,N(F297))</f>
        <v/>
      </c>
      <c r="M297">
        <f>IF(L297=0,"",B297&amp;"|"&amp;C297)</f>
        <v/>
      </c>
      <c r="N297">
        <f>IF(M297="","",IF(COUNTIF(M$8:M297,M297)=1,1,0))</f>
        <v/>
      </c>
      <c r="O297">
        <f>IF(N297=1,SUM(N$8:N297),"")</f>
        <v/>
      </c>
      <c r="P297">
        <f>IF(M297="","",INDEX(O$8:O$307,MATCH(M297,M$8:M$307,0)))</f>
        <v/>
      </c>
    </row>
    <row r="298">
      <c r="A298" s="2" t="n">
        <v>291</v>
      </c>
      <c r="B298" s="6" t="n"/>
      <c r="C298" s="6" t="n"/>
      <c r="D298" s="6" t="n"/>
      <c r="E298" s="6" t="n"/>
      <c r="F298" s="4" t="n"/>
      <c r="G298" s="4" t="n"/>
      <c r="H298" s="6" t="n"/>
      <c r="I298" s="12">
        <f>L298-J298</f>
        <v/>
      </c>
      <c r="J298" s="12">
        <f>IF(L298=0,0,MIN(N(G298),L298))</f>
        <v/>
      </c>
      <c r="K298" s="13">
        <f>IF(AND(F298&lt;&gt;"",D298=""),"区分を選んでください",IF(AND(F298&lt;&gt;"",LEFT(D298,3)="対象外"),"対象外：0円で計上",IF(N(G298)&gt;L298,"補填額が支払額を超過：超過分は無視","")&amp;IF(AND(E298="○",D298&lt;&gt;"医薬品購入"),IF(N(G298)&gt;L298,"／","")&amp;"セルフメディは区分「医薬品購入」のみ","")&amp;IF(LEFT(D298,10)="通院交通費（タクシー",IF(IF(N(G298)&gt;L298,"補填額が支払額を超過：超過分は無視","")&amp;IF(AND(E298="○",D298&lt;&gt;"医薬品購入"),IF(N(G298)&gt;L298,"／","")&amp;"セルフメディは区分「医薬品購入」のみ","")="","","／")&amp;"タクシー代は公共交通機関が使えない場合を除き対象外（No.1122）","")))</f>
        <v/>
      </c>
      <c r="L298" s="12">
        <f>IF(OR(F298="",D298="",LEFT(D298,3)="対象外"),0,N(F298))</f>
        <v/>
      </c>
      <c r="M298">
        <f>IF(L298=0,"",B298&amp;"|"&amp;C298)</f>
        <v/>
      </c>
      <c r="N298">
        <f>IF(M298="","",IF(COUNTIF(M$8:M298,M298)=1,1,0))</f>
        <v/>
      </c>
      <c r="O298">
        <f>IF(N298=1,SUM(N$8:N298),"")</f>
        <v/>
      </c>
      <c r="P298">
        <f>IF(M298="","",INDEX(O$8:O$307,MATCH(M298,M$8:M$307,0)))</f>
        <v/>
      </c>
    </row>
    <row r="299">
      <c r="A299" s="2" t="n">
        <v>292</v>
      </c>
      <c r="B299" s="6" t="n"/>
      <c r="C299" s="6" t="n"/>
      <c r="D299" s="6" t="n"/>
      <c r="E299" s="6" t="n"/>
      <c r="F299" s="4" t="n"/>
      <c r="G299" s="4" t="n"/>
      <c r="H299" s="6" t="n"/>
      <c r="I299" s="12">
        <f>L299-J299</f>
        <v/>
      </c>
      <c r="J299" s="12">
        <f>IF(L299=0,0,MIN(N(G299),L299))</f>
        <v/>
      </c>
      <c r="K299" s="13">
        <f>IF(AND(F299&lt;&gt;"",D299=""),"区分を選んでください",IF(AND(F299&lt;&gt;"",LEFT(D299,3)="対象外"),"対象外：0円で計上",IF(N(G299)&gt;L299,"補填額が支払額を超過：超過分は無視","")&amp;IF(AND(E299="○",D299&lt;&gt;"医薬品購入"),IF(N(G299)&gt;L299,"／","")&amp;"セルフメディは区分「医薬品購入」のみ","")&amp;IF(LEFT(D299,10)="通院交通費（タクシー",IF(IF(N(G299)&gt;L299,"補填額が支払額を超過：超過分は無視","")&amp;IF(AND(E299="○",D299&lt;&gt;"医薬品購入"),IF(N(G299)&gt;L299,"／","")&amp;"セルフメディは区分「医薬品購入」のみ","")="","","／")&amp;"タクシー代は公共交通機関が使えない場合を除き対象外（No.1122）","")))</f>
        <v/>
      </c>
      <c r="L299" s="12">
        <f>IF(OR(F299="",D299="",LEFT(D299,3)="対象外"),0,N(F299))</f>
        <v/>
      </c>
      <c r="M299">
        <f>IF(L299=0,"",B299&amp;"|"&amp;C299)</f>
        <v/>
      </c>
      <c r="N299">
        <f>IF(M299="","",IF(COUNTIF(M$8:M299,M299)=1,1,0))</f>
        <v/>
      </c>
      <c r="O299">
        <f>IF(N299=1,SUM(N$8:N299),"")</f>
        <v/>
      </c>
      <c r="P299">
        <f>IF(M299="","",INDEX(O$8:O$307,MATCH(M299,M$8:M$307,0)))</f>
        <v/>
      </c>
    </row>
    <row r="300">
      <c r="A300" s="2" t="n">
        <v>293</v>
      </c>
      <c r="B300" s="6" t="n"/>
      <c r="C300" s="6" t="n"/>
      <c r="D300" s="6" t="n"/>
      <c r="E300" s="6" t="n"/>
      <c r="F300" s="4" t="n"/>
      <c r="G300" s="4" t="n"/>
      <c r="H300" s="6" t="n"/>
      <c r="I300" s="12">
        <f>L300-J300</f>
        <v/>
      </c>
      <c r="J300" s="12">
        <f>IF(L300=0,0,MIN(N(G300),L300))</f>
        <v/>
      </c>
      <c r="K300" s="13">
        <f>IF(AND(F300&lt;&gt;"",D300=""),"区分を選んでください",IF(AND(F300&lt;&gt;"",LEFT(D300,3)="対象外"),"対象外：0円で計上",IF(N(G300)&gt;L300,"補填額が支払額を超過：超過分は無視","")&amp;IF(AND(E300="○",D300&lt;&gt;"医薬品購入"),IF(N(G300)&gt;L300,"／","")&amp;"セルフメディは区分「医薬品購入」のみ","")&amp;IF(LEFT(D300,10)="通院交通費（タクシー",IF(IF(N(G300)&gt;L300,"補填額が支払額を超過：超過分は無視","")&amp;IF(AND(E300="○",D300&lt;&gt;"医薬品購入"),IF(N(G300)&gt;L300,"／","")&amp;"セルフメディは区分「医薬品購入」のみ","")="","","／")&amp;"タクシー代は公共交通機関が使えない場合を除き対象外（No.1122）","")))</f>
        <v/>
      </c>
      <c r="L300" s="12">
        <f>IF(OR(F300="",D300="",LEFT(D300,3)="対象外"),0,N(F300))</f>
        <v/>
      </c>
      <c r="M300">
        <f>IF(L300=0,"",B300&amp;"|"&amp;C300)</f>
        <v/>
      </c>
      <c r="N300">
        <f>IF(M300="","",IF(COUNTIF(M$8:M300,M300)=1,1,0))</f>
        <v/>
      </c>
      <c r="O300">
        <f>IF(N300=1,SUM(N$8:N300),"")</f>
        <v/>
      </c>
      <c r="P300">
        <f>IF(M300="","",INDEX(O$8:O$307,MATCH(M300,M$8:M$307,0)))</f>
        <v/>
      </c>
    </row>
    <row r="301">
      <c r="A301" s="2" t="n">
        <v>294</v>
      </c>
      <c r="B301" s="6" t="n"/>
      <c r="C301" s="6" t="n"/>
      <c r="D301" s="6" t="n"/>
      <c r="E301" s="6" t="n"/>
      <c r="F301" s="4" t="n"/>
      <c r="G301" s="4" t="n"/>
      <c r="H301" s="6" t="n"/>
      <c r="I301" s="12">
        <f>L301-J301</f>
        <v/>
      </c>
      <c r="J301" s="12">
        <f>IF(L301=0,0,MIN(N(G301),L301))</f>
        <v/>
      </c>
      <c r="K301" s="13">
        <f>IF(AND(F301&lt;&gt;"",D301=""),"区分を選んでください",IF(AND(F301&lt;&gt;"",LEFT(D301,3)="対象外"),"対象外：0円で計上",IF(N(G301)&gt;L301,"補填額が支払額を超過：超過分は無視","")&amp;IF(AND(E301="○",D301&lt;&gt;"医薬品購入"),IF(N(G301)&gt;L301,"／","")&amp;"セルフメディは区分「医薬品購入」のみ","")&amp;IF(LEFT(D301,10)="通院交通費（タクシー",IF(IF(N(G301)&gt;L301,"補填額が支払額を超過：超過分は無視","")&amp;IF(AND(E301="○",D301&lt;&gt;"医薬品購入"),IF(N(G301)&gt;L301,"／","")&amp;"セルフメディは区分「医薬品購入」のみ","")="","","／")&amp;"タクシー代は公共交通機関が使えない場合を除き対象外（No.1122）","")))</f>
        <v/>
      </c>
      <c r="L301" s="12">
        <f>IF(OR(F301="",D301="",LEFT(D301,3)="対象外"),0,N(F301))</f>
        <v/>
      </c>
      <c r="M301">
        <f>IF(L301=0,"",B301&amp;"|"&amp;C301)</f>
        <v/>
      </c>
      <c r="N301">
        <f>IF(M301="","",IF(COUNTIF(M$8:M301,M301)=1,1,0))</f>
        <v/>
      </c>
      <c r="O301">
        <f>IF(N301=1,SUM(N$8:N301),"")</f>
        <v/>
      </c>
      <c r="P301">
        <f>IF(M301="","",INDEX(O$8:O$307,MATCH(M301,M$8:M$307,0)))</f>
        <v/>
      </c>
    </row>
    <row r="302">
      <c r="A302" s="2" t="n">
        <v>295</v>
      </c>
      <c r="B302" s="6" t="n"/>
      <c r="C302" s="6" t="n"/>
      <c r="D302" s="6" t="n"/>
      <c r="E302" s="6" t="n"/>
      <c r="F302" s="4" t="n"/>
      <c r="G302" s="4" t="n"/>
      <c r="H302" s="6" t="n"/>
      <c r="I302" s="12">
        <f>L302-J302</f>
        <v/>
      </c>
      <c r="J302" s="12">
        <f>IF(L302=0,0,MIN(N(G302),L302))</f>
        <v/>
      </c>
      <c r="K302" s="13">
        <f>IF(AND(F302&lt;&gt;"",D302=""),"区分を選んでください",IF(AND(F302&lt;&gt;"",LEFT(D302,3)="対象外"),"対象外：0円で計上",IF(N(G302)&gt;L302,"補填額が支払額を超過：超過分は無視","")&amp;IF(AND(E302="○",D302&lt;&gt;"医薬品購入"),IF(N(G302)&gt;L302,"／","")&amp;"セルフメディは区分「医薬品購入」のみ","")&amp;IF(LEFT(D302,10)="通院交通費（タクシー",IF(IF(N(G302)&gt;L302,"補填額が支払額を超過：超過分は無視","")&amp;IF(AND(E302="○",D302&lt;&gt;"医薬品購入"),IF(N(G302)&gt;L302,"／","")&amp;"セルフメディは区分「医薬品購入」のみ","")="","","／")&amp;"タクシー代は公共交通機関が使えない場合を除き対象外（No.1122）","")))</f>
        <v/>
      </c>
      <c r="L302" s="12">
        <f>IF(OR(F302="",D302="",LEFT(D302,3)="対象外"),0,N(F302))</f>
        <v/>
      </c>
      <c r="M302">
        <f>IF(L302=0,"",B302&amp;"|"&amp;C302)</f>
        <v/>
      </c>
      <c r="N302">
        <f>IF(M302="","",IF(COUNTIF(M$8:M302,M302)=1,1,0))</f>
        <v/>
      </c>
      <c r="O302">
        <f>IF(N302=1,SUM(N$8:N302),"")</f>
        <v/>
      </c>
      <c r="P302">
        <f>IF(M302="","",INDEX(O$8:O$307,MATCH(M302,M$8:M$307,0)))</f>
        <v/>
      </c>
    </row>
    <row r="303">
      <c r="A303" s="2" t="n">
        <v>296</v>
      </c>
      <c r="B303" s="6" t="n"/>
      <c r="C303" s="6" t="n"/>
      <c r="D303" s="6" t="n"/>
      <c r="E303" s="6" t="n"/>
      <c r="F303" s="4" t="n"/>
      <c r="G303" s="4" t="n"/>
      <c r="H303" s="6" t="n"/>
      <c r="I303" s="12">
        <f>L303-J303</f>
        <v/>
      </c>
      <c r="J303" s="12">
        <f>IF(L303=0,0,MIN(N(G303),L303))</f>
        <v/>
      </c>
      <c r="K303" s="13">
        <f>IF(AND(F303&lt;&gt;"",D303=""),"区分を選んでください",IF(AND(F303&lt;&gt;"",LEFT(D303,3)="対象外"),"対象外：0円で計上",IF(N(G303)&gt;L303,"補填額が支払額を超過：超過分は無視","")&amp;IF(AND(E303="○",D303&lt;&gt;"医薬品購入"),IF(N(G303)&gt;L303,"／","")&amp;"セルフメディは区分「医薬品購入」のみ","")&amp;IF(LEFT(D303,10)="通院交通費（タクシー",IF(IF(N(G303)&gt;L303,"補填額が支払額を超過：超過分は無視","")&amp;IF(AND(E303="○",D303&lt;&gt;"医薬品購入"),IF(N(G303)&gt;L303,"／","")&amp;"セルフメディは区分「医薬品購入」のみ","")="","","／")&amp;"タクシー代は公共交通機関が使えない場合を除き対象外（No.1122）","")))</f>
        <v/>
      </c>
      <c r="L303" s="12">
        <f>IF(OR(F303="",D303="",LEFT(D303,3)="対象外"),0,N(F303))</f>
        <v/>
      </c>
      <c r="M303">
        <f>IF(L303=0,"",B303&amp;"|"&amp;C303)</f>
        <v/>
      </c>
      <c r="N303">
        <f>IF(M303="","",IF(COUNTIF(M$8:M303,M303)=1,1,0))</f>
        <v/>
      </c>
      <c r="O303">
        <f>IF(N303=1,SUM(N$8:N303),"")</f>
        <v/>
      </c>
      <c r="P303">
        <f>IF(M303="","",INDEX(O$8:O$307,MATCH(M303,M$8:M$307,0)))</f>
        <v/>
      </c>
    </row>
    <row r="304">
      <c r="A304" s="2" t="n">
        <v>297</v>
      </c>
      <c r="B304" s="6" t="n"/>
      <c r="C304" s="6" t="n"/>
      <c r="D304" s="6" t="n"/>
      <c r="E304" s="6" t="n"/>
      <c r="F304" s="4" t="n"/>
      <c r="G304" s="4" t="n"/>
      <c r="H304" s="6" t="n"/>
      <c r="I304" s="12">
        <f>L304-J304</f>
        <v/>
      </c>
      <c r="J304" s="12">
        <f>IF(L304=0,0,MIN(N(G304),L304))</f>
        <v/>
      </c>
      <c r="K304" s="13">
        <f>IF(AND(F304&lt;&gt;"",D304=""),"区分を選んでください",IF(AND(F304&lt;&gt;"",LEFT(D304,3)="対象外"),"対象外：0円で計上",IF(N(G304)&gt;L304,"補填額が支払額を超過：超過分は無視","")&amp;IF(AND(E304="○",D304&lt;&gt;"医薬品購入"),IF(N(G304)&gt;L304,"／","")&amp;"セルフメディは区分「医薬品購入」のみ","")&amp;IF(LEFT(D304,10)="通院交通費（タクシー",IF(IF(N(G304)&gt;L304,"補填額が支払額を超過：超過分は無視","")&amp;IF(AND(E304="○",D304&lt;&gt;"医薬品購入"),IF(N(G304)&gt;L304,"／","")&amp;"セルフメディは区分「医薬品購入」のみ","")="","","／")&amp;"タクシー代は公共交通機関が使えない場合を除き対象外（No.1122）","")))</f>
        <v/>
      </c>
      <c r="L304" s="12">
        <f>IF(OR(F304="",D304="",LEFT(D304,3)="対象外"),0,N(F304))</f>
        <v/>
      </c>
      <c r="M304">
        <f>IF(L304=0,"",B304&amp;"|"&amp;C304)</f>
        <v/>
      </c>
      <c r="N304">
        <f>IF(M304="","",IF(COUNTIF(M$8:M304,M304)=1,1,0))</f>
        <v/>
      </c>
      <c r="O304">
        <f>IF(N304=1,SUM(N$8:N304),"")</f>
        <v/>
      </c>
      <c r="P304">
        <f>IF(M304="","",INDEX(O$8:O$307,MATCH(M304,M$8:M$307,0)))</f>
        <v/>
      </c>
    </row>
    <row r="305">
      <c r="A305" s="2" t="n">
        <v>298</v>
      </c>
      <c r="B305" s="6" t="n"/>
      <c r="C305" s="6" t="n"/>
      <c r="D305" s="6" t="n"/>
      <c r="E305" s="6" t="n"/>
      <c r="F305" s="4" t="n"/>
      <c r="G305" s="4" t="n"/>
      <c r="H305" s="6" t="n"/>
      <c r="I305" s="12">
        <f>L305-J305</f>
        <v/>
      </c>
      <c r="J305" s="12">
        <f>IF(L305=0,0,MIN(N(G305),L305))</f>
        <v/>
      </c>
      <c r="K305" s="13">
        <f>IF(AND(F305&lt;&gt;"",D305=""),"区分を選んでください",IF(AND(F305&lt;&gt;"",LEFT(D305,3)="対象外"),"対象外：0円で計上",IF(N(G305)&gt;L305,"補填額が支払額を超過：超過分は無視","")&amp;IF(AND(E305="○",D305&lt;&gt;"医薬品購入"),IF(N(G305)&gt;L305,"／","")&amp;"セルフメディは区分「医薬品購入」のみ","")&amp;IF(LEFT(D305,10)="通院交通費（タクシー",IF(IF(N(G305)&gt;L305,"補填額が支払額を超過：超過分は無視","")&amp;IF(AND(E305="○",D305&lt;&gt;"医薬品購入"),IF(N(G305)&gt;L305,"／","")&amp;"セルフメディは区分「医薬品購入」のみ","")="","","／")&amp;"タクシー代は公共交通機関が使えない場合を除き対象外（No.1122）","")))</f>
        <v/>
      </c>
      <c r="L305" s="12">
        <f>IF(OR(F305="",D305="",LEFT(D305,3)="対象外"),0,N(F305))</f>
        <v/>
      </c>
      <c r="M305">
        <f>IF(L305=0,"",B305&amp;"|"&amp;C305)</f>
        <v/>
      </c>
      <c r="N305">
        <f>IF(M305="","",IF(COUNTIF(M$8:M305,M305)=1,1,0))</f>
        <v/>
      </c>
      <c r="O305">
        <f>IF(N305=1,SUM(N$8:N305),"")</f>
        <v/>
      </c>
      <c r="P305">
        <f>IF(M305="","",INDEX(O$8:O$307,MATCH(M305,M$8:M$307,0)))</f>
        <v/>
      </c>
    </row>
    <row r="306">
      <c r="A306" s="2" t="n">
        <v>299</v>
      </c>
      <c r="B306" s="6" t="n"/>
      <c r="C306" s="6" t="n"/>
      <c r="D306" s="6" t="n"/>
      <c r="E306" s="6" t="n"/>
      <c r="F306" s="4" t="n"/>
      <c r="G306" s="4" t="n"/>
      <c r="H306" s="6" t="n"/>
      <c r="I306" s="12">
        <f>L306-J306</f>
        <v/>
      </c>
      <c r="J306" s="12">
        <f>IF(L306=0,0,MIN(N(G306),L306))</f>
        <v/>
      </c>
      <c r="K306" s="13">
        <f>IF(AND(F306&lt;&gt;"",D306=""),"区分を選んでください",IF(AND(F306&lt;&gt;"",LEFT(D306,3)="対象外"),"対象外：0円で計上",IF(N(G306)&gt;L306,"補填額が支払額を超過：超過分は無視","")&amp;IF(AND(E306="○",D306&lt;&gt;"医薬品購入"),IF(N(G306)&gt;L306,"／","")&amp;"セルフメディは区分「医薬品購入」のみ","")&amp;IF(LEFT(D306,10)="通院交通費（タクシー",IF(IF(N(G306)&gt;L306,"補填額が支払額を超過：超過分は無視","")&amp;IF(AND(E306="○",D306&lt;&gt;"医薬品購入"),IF(N(G306)&gt;L306,"／","")&amp;"セルフメディは区分「医薬品購入」のみ","")="","","／")&amp;"タクシー代は公共交通機関が使えない場合を除き対象外（No.1122）","")))</f>
        <v/>
      </c>
      <c r="L306" s="12">
        <f>IF(OR(F306="",D306="",LEFT(D306,3)="対象外"),0,N(F306))</f>
        <v/>
      </c>
      <c r="M306">
        <f>IF(L306=0,"",B306&amp;"|"&amp;C306)</f>
        <v/>
      </c>
      <c r="N306">
        <f>IF(M306="","",IF(COUNTIF(M$8:M306,M306)=1,1,0))</f>
        <v/>
      </c>
      <c r="O306">
        <f>IF(N306=1,SUM(N$8:N306),"")</f>
        <v/>
      </c>
      <c r="P306">
        <f>IF(M306="","",INDEX(O$8:O$307,MATCH(M306,M$8:M$307,0)))</f>
        <v/>
      </c>
    </row>
    <row r="307">
      <c r="A307" s="2" t="n">
        <v>300</v>
      </c>
      <c r="B307" s="6" t="n"/>
      <c r="C307" s="6" t="n"/>
      <c r="D307" s="6" t="n"/>
      <c r="E307" s="6" t="n"/>
      <c r="F307" s="4" t="n"/>
      <c r="G307" s="4" t="n"/>
      <c r="H307" s="6" t="n"/>
      <c r="I307" s="12">
        <f>L307-J307</f>
        <v/>
      </c>
      <c r="J307" s="12">
        <f>IF(L307=0,0,MIN(N(G307),L307))</f>
        <v/>
      </c>
      <c r="K307" s="13">
        <f>IF(AND(F307&lt;&gt;"",D307=""),"区分を選んでください",IF(AND(F307&lt;&gt;"",LEFT(D307,3)="対象外"),"対象外：0円で計上",IF(N(G307)&gt;L307,"補填額が支払額を超過：超過分は無視","")&amp;IF(AND(E307="○",D307&lt;&gt;"医薬品購入"),IF(N(G307)&gt;L307,"／","")&amp;"セルフメディは区分「医薬品購入」のみ","")&amp;IF(LEFT(D307,10)="通院交通費（タクシー",IF(IF(N(G307)&gt;L307,"補填額が支払額を超過：超過分は無視","")&amp;IF(AND(E307="○",D307&lt;&gt;"医薬品購入"),IF(N(G307)&gt;L307,"／","")&amp;"セルフメディは区分「医薬品購入」のみ","")="","","／")&amp;"タクシー代は公共交通機関が使えない場合を除き対象外（No.1122）","")))</f>
        <v/>
      </c>
      <c r="L307" s="12">
        <f>IF(OR(F307="",D307="",LEFT(D307,3)="対象外"),0,N(F307))</f>
        <v/>
      </c>
      <c r="M307">
        <f>IF(L307=0,"",B307&amp;"|"&amp;C307)</f>
        <v/>
      </c>
      <c r="N307">
        <f>IF(M307="","",IF(COUNTIF(M$8:M307,M307)=1,1,0))</f>
        <v/>
      </c>
      <c r="O307">
        <f>IF(N307=1,SUM(N$8:N307),"")</f>
        <v/>
      </c>
      <c r="P307">
        <f>IF(M307="","",INDEX(O$8:O$307,MATCH(M307,M$8:M$307,0)))</f>
        <v/>
      </c>
    </row>
  </sheetData>
  <dataValidations count="4">
    <dataValidation sqref="B8:B307" showDropDown="0" showInputMessage="0" showErrorMessage="0" allowBlank="1" type="list">
      <formula1>=設定!$B$9:$B$16</formula1>
    </dataValidation>
    <dataValidation sqref="D8:D307" showDropDown="0" showInputMessage="0" showErrorMessage="1" allowBlank="1" errorTitle="入力エラー" error="一覧から区分を選んでください" type="list">
      <formula1>"診療・治療,医薬品購入,介護保険サービス,その他の医療費,通院交通費（電車・バス等）,通院交通費（タクシー等・公共交通機関が使えない場合）,対象外（ガソリン代・駐車場代・予防目的のビタミン剤など）"</formula1>
    </dataValidation>
    <dataValidation sqref="E8:E307" showDropDown="0" showInputMessage="0" showErrorMessage="1" allowBlank="1" type="list">
      <formula1>"○"</formula1>
    </dataValidation>
    <dataValidation sqref="F8:G307" showDropDown="0" showInputMessage="0" showErrorMessage="1" allowBlank="1" errorTitle="入力エラー" error="0以上の数値を入力してください" type="decimal" operator="greaterThanOrEqual">
      <formula1>0</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B1:F34"/>
  <sheetViews>
    <sheetView showGridLines="0" workbookViewId="0">
      <selection activeCell="A1" sqref="A1"/>
    </sheetView>
  </sheetViews>
  <sheetFormatPr baseColWidth="8" defaultRowHeight="15"/>
  <cols>
    <col width="2" customWidth="1" min="1" max="1"/>
    <col width="56" customWidth="1" min="2" max="2"/>
    <col width="22" customWidth="1" min="3" max="3"/>
    <col width="20" customWidth="1" min="4" max="4"/>
    <col width="18" customWidth="1" min="5" max="5"/>
    <col width="24" customWidth="1" min="6" max="6"/>
  </cols>
  <sheetData>
    <row r="1">
      <c r="B1" s="3" t="inlineStr">
        <is>
          <t>集計・控除額（自動計算）</t>
        </is>
      </c>
    </row>
    <row r="3">
      <c r="B3" s="1" t="inlineStr">
        <is>
          <t>A. 通常の医療費控除</t>
        </is>
      </c>
    </row>
    <row r="4">
      <c r="B4" s="2" t="inlineStr">
        <is>
          <t>支払った医療費の合計（対象分）</t>
        </is>
      </c>
      <c r="C4" s="14">
        <f>SUM(明細入力!$L$8:$L$307)</f>
        <v/>
      </c>
    </row>
    <row r="5">
      <c r="B5" s="2" t="inlineStr">
        <is>
          <t>保険金などで補填される金額（支払額を上限）</t>
        </is>
      </c>
      <c r="C5" s="14">
        <f>SUM(明細入力!$J$8:$J$307)</f>
        <v/>
      </c>
      <c r="D5" s="5" t="inlineStr">
        <is>
          <t>給付の目的となった医療費を限度。引ききれない分は他の医療費から差し引かない（国税庁No.1120）</t>
        </is>
      </c>
    </row>
    <row r="6">
      <c r="B6" s="2" t="inlineStr">
        <is>
          <t>差引後の医療費</t>
        </is>
      </c>
      <c r="C6" s="14">
        <f>C4-C5</f>
        <v/>
      </c>
    </row>
    <row r="7">
      <c r="B7" s="2" t="inlineStr">
        <is>
          <t>足切り額（10万円 or 総所得金額等の5%）</t>
        </is>
      </c>
      <c r="C7" s="14">
        <f>IF(設定!C4="","総所得金額等を入力",MIN(100000,ROUNDDOWN(MAX(0,設定!C4)/20,0)))</f>
        <v/>
      </c>
      <c r="D7" s="5" t="inlineStr">
        <is>
          <t>総所得金額等が200万円未満のとき5%、それ以外は10万円（1円未満切り捨て）</t>
        </is>
      </c>
    </row>
    <row r="8">
      <c r="B8" s="1" t="inlineStr">
        <is>
          <t>医療費控除額（上限200万円）</t>
        </is>
      </c>
      <c r="C8" s="15">
        <f>IF(ISNUMBER(C7),MIN(2000000,MAX(0,C6-C7)),"－")</f>
        <v/>
      </c>
    </row>
    <row r="10">
      <c r="B10" s="1" t="inlineStr">
        <is>
          <t>B. セルフメディケーション税制（選択適用）</t>
        </is>
      </c>
    </row>
    <row r="11">
      <c r="B11" s="2" t="inlineStr">
        <is>
          <t>対象医薬品の購入額</t>
        </is>
      </c>
      <c r="C11" s="14">
        <f>SUMIFS(明細入力!$L$8:$L$307,明細入力!$E$8:$E$307,"○",明細入力!$D$8:$D$307,"医薬品購入")</f>
        <v/>
      </c>
    </row>
    <row r="12">
      <c r="B12" s="2" t="inlineStr">
        <is>
          <t>うち保険金等の補填額</t>
        </is>
      </c>
      <c r="C12" s="14">
        <f>SUMIFS(明細入力!$J$8:$J$307,明細入力!$E$8:$E$307,"○",明細入力!$D$8:$D$307,"医薬品購入")</f>
        <v/>
      </c>
    </row>
    <row r="13">
      <c r="B13" s="2" t="inlineStr">
        <is>
          <t>差引（購入額－補填額）</t>
        </is>
      </c>
      <c r="C13" s="14">
        <f>C11-C12</f>
        <v/>
      </c>
    </row>
    <row r="14">
      <c r="B14" s="1" t="inlineStr">
        <is>
          <t>セルフメディ控除額（12,000円超の部分・上限88,000円）</t>
        </is>
      </c>
      <c r="C14" s="15">
        <f>IF(設定!C5&lt;&gt;"○",0,MIN(88000,MAX(0,C13-12000)))</f>
        <v/>
      </c>
      <c r="D14" s="5" t="inlineStr">
        <is>
          <t>「一定の取組」が未入力（設定シートC5が○でない）なら0円</t>
        </is>
      </c>
    </row>
    <row r="16">
      <c r="B16" s="1" t="inlineStr">
        <is>
          <t>C. 比較</t>
        </is>
      </c>
    </row>
    <row r="17">
      <c r="B17" s="2" t="inlineStr">
        <is>
          <t>通常の医療費控除</t>
        </is>
      </c>
      <c r="C17" s="14">
        <f>C8</f>
        <v/>
      </c>
    </row>
    <row r="18">
      <c r="B18" s="2" t="inlineStr">
        <is>
          <t>セルフメディケーション税制</t>
        </is>
      </c>
      <c r="C18" s="14">
        <f>C14</f>
        <v/>
      </c>
    </row>
    <row r="19">
      <c r="B19" s="1" t="inlineStr">
        <is>
          <t>控除額が大きい方</t>
        </is>
      </c>
      <c r="C19" s="16">
        <f>IF(NOT(ISNUMBER(C8)),"総所得金額等を入力",IF(AND(C8=0,C14=0),"どちらも控除なし",IF(C8&gt;C14,"通常の医療費控除",IF(C14&gt;C8,"セルフメディケーション税制","同額"))))</f>
        <v/>
      </c>
      <c r="D19" s="5" t="inlineStr">
        <is>
          <t>選択適用。申告後に更正の請求・修正申告で他方へ変更はできません（No.1129・No.1131）</t>
        </is>
      </c>
    </row>
    <row r="20">
      <c r="B20" s="2" t="inlineStr">
        <is>
          <t>所得税の軽減額の目安（控除額×税率）</t>
        </is>
      </c>
      <c r="C20" s="14">
        <f>IF(NOT(ISNUMBER(C8)),"－",ROUNDDOWN(MAX(C8,C14)*N(設定!C6),0))</f>
        <v/>
      </c>
      <c r="D20" s="5" t="inlineStr">
        <is>
          <t>住民税・復興特別所得税は含まない概算</t>
        </is>
      </c>
    </row>
    <row r="22">
      <c r="B22" s="1" t="inlineStr">
        <is>
          <t>D. 家族別の内訳（設定シートの家族名簿）</t>
        </is>
      </c>
    </row>
    <row r="23">
      <c r="B23" s="17" t="inlineStr">
        <is>
          <t>医療を受けた人</t>
        </is>
      </c>
      <c r="C23" s="17" t="inlineStr">
        <is>
          <t>支払額（対象分）</t>
        </is>
      </c>
      <c r="D23" s="17" t="inlineStr">
        <is>
          <t>補填の使用額</t>
        </is>
      </c>
      <c r="E23" s="17" t="inlineStr">
        <is>
          <t>差引</t>
        </is>
      </c>
      <c r="F23" s="17" t="inlineStr">
        <is>
          <t>うちセルフメディ対象の差引</t>
        </is>
      </c>
    </row>
    <row r="24">
      <c r="B24" s="14">
        <f>IF(設定!B9="","",設定!B9)</f>
        <v/>
      </c>
      <c r="C24" s="18">
        <f>IF(B24="","",SUMIFS(明細入力!$L$8:$L$307,明細入力!$B$8:$B$307,B24))</f>
        <v/>
      </c>
      <c r="D24" s="18">
        <f>IF(B24="","",SUMIFS(明細入力!$J$8:$J$307,明細入力!$B$8:$B$307,B24))</f>
        <v/>
      </c>
      <c r="E24" s="18">
        <f>IF(B24="","",C24-D24)</f>
        <v/>
      </c>
      <c r="F24" s="18">
        <f>IF(B24="","",SUMIFS(明細入力!$I$8:$I$307,明細入力!$B$8:$B$307,B24,明細入力!$E$8:$E$307,"○",明細入力!$D$8:$D$307,"医薬品購入"))</f>
        <v/>
      </c>
    </row>
    <row r="25">
      <c r="B25" s="14">
        <f>IF(設定!B10="","",設定!B10)</f>
        <v/>
      </c>
      <c r="C25" s="18">
        <f>IF(B25="","",SUMIFS(明細入力!$L$8:$L$307,明細入力!$B$8:$B$307,B25))</f>
        <v/>
      </c>
      <c r="D25" s="18">
        <f>IF(B25="","",SUMIFS(明細入力!$J$8:$J$307,明細入力!$B$8:$B$307,B25))</f>
        <v/>
      </c>
      <c r="E25" s="18">
        <f>IF(B25="","",C25-D25)</f>
        <v/>
      </c>
      <c r="F25" s="18">
        <f>IF(B25="","",SUMIFS(明細入力!$I$8:$I$307,明細入力!$B$8:$B$307,B25,明細入力!$E$8:$E$307,"○",明細入力!$D$8:$D$307,"医薬品購入"))</f>
        <v/>
      </c>
    </row>
    <row r="26">
      <c r="B26" s="14">
        <f>IF(設定!B11="","",設定!B11)</f>
        <v/>
      </c>
      <c r="C26" s="18">
        <f>IF(B26="","",SUMIFS(明細入力!$L$8:$L$307,明細入力!$B$8:$B$307,B26))</f>
        <v/>
      </c>
      <c r="D26" s="18">
        <f>IF(B26="","",SUMIFS(明細入力!$J$8:$J$307,明細入力!$B$8:$B$307,B26))</f>
        <v/>
      </c>
      <c r="E26" s="18">
        <f>IF(B26="","",C26-D26)</f>
        <v/>
      </c>
      <c r="F26" s="18">
        <f>IF(B26="","",SUMIFS(明細入力!$I$8:$I$307,明細入力!$B$8:$B$307,B26,明細入力!$E$8:$E$307,"○",明細入力!$D$8:$D$307,"医薬品購入"))</f>
        <v/>
      </c>
    </row>
    <row r="27">
      <c r="B27" s="14">
        <f>IF(設定!B12="","",設定!B12)</f>
        <v/>
      </c>
      <c r="C27" s="18">
        <f>IF(B27="","",SUMIFS(明細入力!$L$8:$L$307,明細入力!$B$8:$B$307,B27))</f>
        <v/>
      </c>
      <c r="D27" s="18">
        <f>IF(B27="","",SUMIFS(明細入力!$J$8:$J$307,明細入力!$B$8:$B$307,B27))</f>
        <v/>
      </c>
      <c r="E27" s="18">
        <f>IF(B27="","",C27-D27)</f>
        <v/>
      </c>
      <c r="F27" s="18">
        <f>IF(B27="","",SUMIFS(明細入力!$I$8:$I$307,明細入力!$B$8:$B$307,B27,明細入力!$E$8:$E$307,"○",明細入力!$D$8:$D$307,"医薬品購入"))</f>
        <v/>
      </c>
    </row>
    <row r="28">
      <c r="B28" s="14">
        <f>IF(設定!B13="","",設定!B13)</f>
        <v/>
      </c>
      <c r="C28" s="18">
        <f>IF(B28="","",SUMIFS(明細入力!$L$8:$L$307,明細入力!$B$8:$B$307,B28))</f>
        <v/>
      </c>
      <c r="D28" s="18">
        <f>IF(B28="","",SUMIFS(明細入力!$J$8:$J$307,明細入力!$B$8:$B$307,B28))</f>
        <v/>
      </c>
      <c r="E28" s="18">
        <f>IF(B28="","",C28-D28)</f>
        <v/>
      </c>
      <c r="F28" s="18">
        <f>IF(B28="","",SUMIFS(明細入力!$I$8:$I$307,明細入力!$B$8:$B$307,B28,明細入力!$E$8:$E$307,"○",明細入力!$D$8:$D$307,"医薬品購入"))</f>
        <v/>
      </c>
    </row>
    <row r="29">
      <c r="B29" s="14">
        <f>IF(設定!B14="","",設定!B14)</f>
        <v/>
      </c>
      <c r="C29" s="18">
        <f>IF(B29="","",SUMIFS(明細入力!$L$8:$L$307,明細入力!$B$8:$B$307,B29))</f>
        <v/>
      </c>
      <c r="D29" s="18">
        <f>IF(B29="","",SUMIFS(明細入力!$J$8:$J$307,明細入力!$B$8:$B$307,B29))</f>
        <v/>
      </c>
      <c r="E29" s="18">
        <f>IF(B29="","",C29-D29)</f>
        <v/>
      </c>
      <c r="F29" s="18">
        <f>IF(B29="","",SUMIFS(明細入力!$I$8:$I$307,明細入力!$B$8:$B$307,B29,明細入力!$E$8:$E$307,"○",明細入力!$D$8:$D$307,"医薬品購入"))</f>
        <v/>
      </c>
    </row>
    <row r="30">
      <c r="B30" s="14">
        <f>IF(設定!B15="","",設定!B15)</f>
        <v/>
      </c>
      <c r="C30" s="18">
        <f>IF(B30="","",SUMIFS(明細入力!$L$8:$L$307,明細入力!$B$8:$B$307,B30))</f>
        <v/>
      </c>
      <c r="D30" s="18">
        <f>IF(B30="","",SUMIFS(明細入力!$J$8:$J$307,明細入力!$B$8:$B$307,B30))</f>
        <v/>
      </c>
      <c r="E30" s="18">
        <f>IF(B30="","",C30-D30)</f>
        <v/>
      </c>
      <c r="F30" s="18">
        <f>IF(B30="","",SUMIFS(明細入力!$I$8:$I$307,明細入力!$B$8:$B$307,B30,明細入力!$E$8:$E$307,"○",明細入力!$D$8:$D$307,"医薬品購入"))</f>
        <v/>
      </c>
    </row>
    <row r="31">
      <c r="B31" s="14">
        <f>IF(設定!B16="","",設定!B16)</f>
        <v/>
      </c>
      <c r="C31" s="18">
        <f>IF(B31="","",SUMIFS(明細入力!$L$8:$L$307,明細入力!$B$8:$B$307,B31))</f>
        <v/>
      </c>
      <c r="D31" s="18">
        <f>IF(B31="","",SUMIFS(明細入力!$J$8:$J$307,明細入力!$B$8:$B$307,B31))</f>
        <v/>
      </c>
      <c r="E31" s="18">
        <f>IF(B31="","",C31-D31)</f>
        <v/>
      </c>
      <c r="F31" s="18">
        <f>IF(B31="","",SUMIFS(明細入力!$I$8:$I$307,明細入力!$B$8:$B$307,B31,明細入力!$E$8:$E$307,"○",明細入力!$D$8:$D$307,"医薬品購入"))</f>
        <v/>
      </c>
    </row>
    <row r="33">
      <c r="B33" s="5" t="inlineStr">
        <is>
          <t>名簿にない氏名の行は家族別に出ません（合計には含まれます）。名簿合計と上の合計が一致するか確認してください。</t>
        </is>
      </c>
    </row>
    <row r="34">
      <c r="B34" s="2" t="inlineStr">
        <is>
          <t>名簿外の氏名の行の差引（合計－名簿合計）</t>
        </is>
      </c>
      <c r="C34" s="18">
        <f>C6-SUM(E24:E31)</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88"/>
  <sheetViews>
    <sheetView showGridLines="0" workbookViewId="0">
      <pane ySplit="5" topLeftCell="A6" activePane="bottomLeft" state="frozen"/>
      <selection pane="bottomLeft" activeCell="A1" sqref="A1"/>
    </sheetView>
  </sheetViews>
  <sheetFormatPr baseColWidth="8" defaultRowHeight="15"/>
  <cols>
    <col width="5" customWidth="1" min="1" max="1"/>
    <col width="22" customWidth="1" min="2" max="2"/>
    <col width="28" customWidth="1" min="3" max="3"/>
    <col width="12" customWidth="1" min="4" max="4"/>
    <col width="12" customWidth="1" min="5" max="5"/>
    <col width="16" customWidth="1" min="6" max="6"/>
    <col width="14" customWidth="1" min="7" max="7"/>
    <col width="20" customWidth="1" min="8" max="8"/>
    <col width="22" customWidth="1" min="9" max="9"/>
  </cols>
  <sheetData>
    <row r="1">
      <c r="B1" s="9" t="inlineStr">
        <is>
          <t>明細書転記用（「医療を受けた人」×「病院・薬局など」ごとの集計）</t>
        </is>
      </c>
    </row>
    <row r="2">
      <c r="B2" s="10" t="inlineStr">
        <is>
          <t>国税庁の確定申告書等作成コーナーの医療費入力画面や、国税庁の「医療費集計フォーム」へ転記するときの元データです（国税庁の様式そのものは含みません）。</t>
        </is>
      </c>
    </row>
    <row r="3">
      <c r="B3" s="10" t="inlineStr">
        <is>
          <t>区分は国税庁の様式と同じ4区分。通院交通費は「その他の医療費」に含めて表示します（国税庁の入力例でも交通費はその他の医療費にチェックされています）。</t>
        </is>
      </c>
    </row>
    <row r="5" ht="32" customHeight="1">
      <c r="A5" s="11" t="inlineStr">
        <is>
          <t>No</t>
        </is>
      </c>
      <c r="B5" s="11" t="inlineStr">
        <is>
          <t>医療を受けた人</t>
        </is>
      </c>
      <c r="C5" s="11" t="inlineStr">
        <is>
          <t>病院・薬局などの名称</t>
        </is>
      </c>
      <c r="D5" s="11" t="inlineStr">
        <is>
          <t>診療・治療</t>
        </is>
      </c>
      <c r="E5" s="11" t="inlineStr">
        <is>
          <t>医薬品購入</t>
        </is>
      </c>
      <c r="F5" s="11" t="inlineStr">
        <is>
          <t>介護保険サービス</t>
        </is>
      </c>
      <c r="G5" s="11" t="inlineStr">
        <is>
          <t>その他の医療費</t>
        </is>
      </c>
      <c r="H5" s="11" t="inlineStr">
        <is>
          <t>支払った医療費の金額</t>
        </is>
      </c>
      <c r="I5" s="11" t="inlineStr">
        <is>
          <t>左のうち、補填される金額</t>
        </is>
      </c>
    </row>
    <row r="6">
      <c r="A6" s="19" t="n">
        <v>1</v>
      </c>
      <c r="B6" s="19">
        <f>IFERROR(INDEX(明細入力!$B$8:$B$307,MATCH($A6,明細入力!$O$8:$O$307,0))&amp;"","")</f>
        <v/>
      </c>
      <c r="C6" s="19">
        <f>IFERROR(INDEX(明細入力!$C$8:$C$307,MATCH($A6,明細入力!$O$8:$O$307,0))&amp;"","")</f>
        <v/>
      </c>
      <c r="D6" s="20">
        <f>IF(ISNUMBER(MATCH($A6,明細入力!$O$8:$O$307,0)),IF(COUNTIFS(明細入力!$P$8:$P$307,$A6,明細入力!$D$8:$D$307,"診療・治療")&gt;0,"○",""),"")</f>
        <v/>
      </c>
      <c r="E6" s="20">
        <f>IF(ISNUMBER(MATCH($A6,明細入力!$O$8:$O$307,0)),IF(COUNTIFS(明細入力!$P$8:$P$307,$A6,明細入力!$D$8:$D$307,"医薬品購入")&gt;0,"○",""),"")</f>
        <v/>
      </c>
      <c r="F6" s="20">
        <f>IF(ISNUMBER(MATCH($A6,明細入力!$O$8:$O$307,0)),IF(COUNTIFS(明細入力!$P$8:$P$307,$A6,明細入力!$D$8:$D$307,"介護保険サービス")&gt;0,"○",""),"")</f>
        <v/>
      </c>
      <c r="G6" s="20">
        <f>IF(ISNUMBER(MATCH($A6,明細入力!$O$8:$O$307,0)),IF(COUNTIFS(明細入力!$P$8:$P$307,$A6,明細入力!$D$8:$D$307,"その他の医療費")+COUNTIFS(明細入力!$P$8:$P$307,$A6,明細入力!$D$8:$D$307,"通院交通費*")&gt;0,"○",""),"")</f>
        <v/>
      </c>
      <c r="H6" s="14">
        <f>IF(ISNUMBER(MATCH($A6,明細入力!$O$8:$O$307,0)),SUMIFS(明細入力!$L$8:$L$307,明細入力!$P$8:$P$307,$A6),"")</f>
        <v/>
      </c>
      <c r="I6" s="14">
        <f>IF(ISNUMBER(MATCH($A6,明細入力!$O$8:$O$307,0)),SUMIFS(明細入力!$J$8:$J$307,明細入力!$P$8:$P$307,$A6),"")</f>
        <v/>
      </c>
    </row>
    <row r="7">
      <c r="A7" s="19" t="n">
        <v>2</v>
      </c>
      <c r="B7" s="19">
        <f>IFERROR(INDEX(明細入力!$B$8:$B$307,MATCH($A7,明細入力!$O$8:$O$307,0))&amp;"","")</f>
        <v/>
      </c>
      <c r="C7" s="19">
        <f>IFERROR(INDEX(明細入力!$C$8:$C$307,MATCH($A7,明細入力!$O$8:$O$307,0))&amp;"","")</f>
        <v/>
      </c>
      <c r="D7" s="20">
        <f>IF(ISNUMBER(MATCH($A7,明細入力!$O$8:$O$307,0)),IF(COUNTIFS(明細入力!$P$8:$P$307,$A7,明細入力!$D$8:$D$307,"診療・治療")&gt;0,"○",""),"")</f>
        <v/>
      </c>
      <c r="E7" s="20">
        <f>IF(ISNUMBER(MATCH($A7,明細入力!$O$8:$O$307,0)),IF(COUNTIFS(明細入力!$P$8:$P$307,$A7,明細入力!$D$8:$D$307,"医薬品購入")&gt;0,"○",""),"")</f>
        <v/>
      </c>
      <c r="F7" s="20">
        <f>IF(ISNUMBER(MATCH($A7,明細入力!$O$8:$O$307,0)),IF(COUNTIFS(明細入力!$P$8:$P$307,$A7,明細入力!$D$8:$D$307,"介護保険サービス")&gt;0,"○",""),"")</f>
        <v/>
      </c>
      <c r="G7" s="20">
        <f>IF(ISNUMBER(MATCH($A7,明細入力!$O$8:$O$307,0)),IF(COUNTIFS(明細入力!$P$8:$P$307,$A7,明細入力!$D$8:$D$307,"その他の医療費")+COUNTIFS(明細入力!$P$8:$P$307,$A7,明細入力!$D$8:$D$307,"通院交通費*")&gt;0,"○",""),"")</f>
        <v/>
      </c>
      <c r="H7" s="14">
        <f>IF(ISNUMBER(MATCH($A7,明細入力!$O$8:$O$307,0)),SUMIFS(明細入力!$L$8:$L$307,明細入力!$P$8:$P$307,$A7),"")</f>
        <v/>
      </c>
      <c r="I7" s="14">
        <f>IF(ISNUMBER(MATCH($A7,明細入力!$O$8:$O$307,0)),SUMIFS(明細入力!$J$8:$J$307,明細入力!$P$8:$P$307,$A7),"")</f>
        <v/>
      </c>
    </row>
    <row r="8">
      <c r="A8" s="19" t="n">
        <v>3</v>
      </c>
      <c r="B8" s="19">
        <f>IFERROR(INDEX(明細入力!$B$8:$B$307,MATCH($A8,明細入力!$O$8:$O$307,0))&amp;"","")</f>
        <v/>
      </c>
      <c r="C8" s="19">
        <f>IFERROR(INDEX(明細入力!$C$8:$C$307,MATCH($A8,明細入力!$O$8:$O$307,0))&amp;"","")</f>
        <v/>
      </c>
      <c r="D8" s="20">
        <f>IF(ISNUMBER(MATCH($A8,明細入力!$O$8:$O$307,0)),IF(COUNTIFS(明細入力!$P$8:$P$307,$A8,明細入力!$D$8:$D$307,"診療・治療")&gt;0,"○",""),"")</f>
        <v/>
      </c>
      <c r="E8" s="20">
        <f>IF(ISNUMBER(MATCH($A8,明細入力!$O$8:$O$307,0)),IF(COUNTIFS(明細入力!$P$8:$P$307,$A8,明細入力!$D$8:$D$307,"医薬品購入")&gt;0,"○",""),"")</f>
        <v/>
      </c>
      <c r="F8" s="20">
        <f>IF(ISNUMBER(MATCH($A8,明細入力!$O$8:$O$307,0)),IF(COUNTIFS(明細入力!$P$8:$P$307,$A8,明細入力!$D$8:$D$307,"介護保険サービス")&gt;0,"○",""),"")</f>
        <v/>
      </c>
      <c r="G8" s="20">
        <f>IF(ISNUMBER(MATCH($A8,明細入力!$O$8:$O$307,0)),IF(COUNTIFS(明細入力!$P$8:$P$307,$A8,明細入力!$D$8:$D$307,"その他の医療費")+COUNTIFS(明細入力!$P$8:$P$307,$A8,明細入力!$D$8:$D$307,"通院交通費*")&gt;0,"○",""),"")</f>
        <v/>
      </c>
      <c r="H8" s="14">
        <f>IF(ISNUMBER(MATCH($A8,明細入力!$O$8:$O$307,0)),SUMIFS(明細入力!$L$8:$L$307,明細入力!$P$8:$P$307,$A8),"")</f>
        <v/>
      </c>
      <c r="I8" s="14">
        <f>IF(ISNUMBER(MATCH($A8,明細入力!$O$8:$O$307,0)),SUMIFS(明細入力!$J$8:$J$307,明細入力!$P$8:$P$307,$A8),"")</f>
        <v/>
      </c>
    </row>
    <row r="9">
      <c r="A9" s="19" t="n">
        <v>4</v>
      </c>
      <c r="B9" s="19">
        <f>IFERROR(INDEX(明細入力!$B$8:$B$307,MATCH($A9,明細入力!$O$8:$O$307,0))&amp;"","")</f>
        <v/>
      </c>
      <c r="C9" s="19">
        <f>IFERROR(INDEX(明細入力!$C$8:$C$307,MATCH($A9,明細入力!$O$8:$O$307,0))&amp;"","")</f>
        <v/>
      </c>
      <c r="D9" s="20">
        <f>IF(ISNUMBER(MATCH($A9,明細入力!$O$8:$O$307,0)),IF(COUNTIFS(明細入力!$P$8:$P$307,$A9,明細入力!$D$8:$D$307,"診療・治療")&gt;0,"○",""),"")</f>
        <v/>
      </c>
      <c r="E9" s="20">
        <f>IF(ISNUMBER(MATCH($A9,明細入力!$O$8:$O$307,0)),IF(COUNTIFS(明細入力!$P$8:$P$307,$A9,明細入力!$D$8:$D$307,"医薬品購入")&gt;0,"○",""),"")</f>
        <v/>
      </c>
      <c r="F9" s="20">
        <f>IF(ISNUMBER(MATCH($A9,明細入力!$O$8:$O$307,0)),IF(COUNTIFS(明細入力!$P$8:$P$307,$A9,明細入力!$D$8:$D$307,"介護保険サービス")&gt;0,"○",""),"")</f>
        <v/>
      </c>
      <c r="G9" s="20">
        <f>IF(ISNUMBER(MATCH($A9,明細入力!$O$8:$O$307,0)),IF(COUNTIFS(明細入力!$P$8:$P$307,$A9,明細入力!$D$8:$D$307,"その他の医療費")+COUNTIFS(明細入力!$P$8:$P$307,$A9,明細入力!$D$8:$D$307,"通院交通費*")&gt;0,"○",""),"")</f>
        <v/>
      </c>
      <c r="H9" s="14">
        <f>IF(ISNUMBER(MATCH($A9,明細入力!$O$8:$O$307,0)),SUMIFS(明細入力!$L$8:$L$307,明細入力!$P$8:$P$307,$A9),"")</f>
        <v/>
      </c>
      <c r="I9" s="14">
        <f>IF(ISNUMBER(MATCH($A9,明細入力!$O$8:$O$307,0)),SUMIFS(明細入力!$J$8:$J$307,明細入力!$P$8:$P$307,$A9),"")</f>
        <v/>
      </c>
    </row>
    <row r="10">
      <c r="A10" s="19" t="n">
        <v>5</v>
      </c>
      <c r="B10" s="19">
        <f>IFERROR(INDEX(明細入力!$B$8:$B$307,MATCH($A10,明細入力!$O$8:$O$307,0))&amp;"","")</f>
        <v/>
      </c>
      <c r="C10" s="19">
        <f>IFERROR(INDEX(明細入力!$C$8:$C$307,MATCH($A10,明細入力!$O$8:$O$307,0))&amp;"","")</f>
        <v/>
      </c>
      <c r="D10" s="20">
        <f>IF(ISNUMBER(MATCH($A10,明細入力!$O$8:$O$307,0)),IF(COUNTIFS(明細入力!$P$8:$P$307,$A10,明細入力!$D$8:$D$307,"診療・治療")&gt;0,"○",""),"")</f>
        <v/>
      </c>
      <c r="E10" s="20">
        <f>IF(ISNUMBER(MATCH($A10,明細入力!$O$8:$O$307,0)),IF(COUNTIFS(明細入力!$P$8:$P$307,$A10,明細入力!$D$8:$D$307,"医薬品購入")&gt;0,"○",""),"")</f>
        <v/>
      </c>
      <c r="F10" s="20">
        <f>IF(ISNUMBER(MATCH($A10,明細入力!$O$8:$O$307,0)),IF(COUNTIFS(明細入力!$P$8:$P$307,$A10,明細入力!$D$8:$D$307,"介護保険サービス")&gt;0,"○",""),"")</f>
        <v/>
      </c>
      <c r="G10" s="20">
        <f>IF(ISNUMBER(MATCH($A10,明細入力!$O$8:$O$307,0)),IF(COUNTIFS(明細入力!$P$8:$P$307,$A10,明細入力!$D$8:$D$307,"その他の医療費")+COUNTIFS(明細入力!$P$8:$P$307,$A10,明細入力!$D$8:$D$307,"通院交通費*")&gt;0,"○",""),"")</f>
        <v/>
      </c>
      <c r="H10" s="14">
        <f>IF(ISNUMBER(MATCH($A10,明細入力!$O$8:$O$307,0)),SUMIFS(明細入力!$L$8:$L$307,明細入力!$P$8:$P$307,$A10),"")</f>
        <v/>
      </c>
      <c r="I10" s="14">
        <f>IF(ISNUMBER(MATCH($A10,明細入力!$O$8:$O$307,0)),SUMIFS(明細入力!$J$8:$J$307,明細入力!$P$8:$P$307,$A10),"")</f>
        <v/>
      </c>
    </row>
    <row r="11">
      <c r="A11" s="19" t="n">
        <v>6</v>
      </c>
      <c r="B11" s="19">
        <f>IFERROR(INDEX(明細入力!$B$8:$B$307,MATCH($A11,明細入力!$O$8:$O$307,0))&amp;"","")</f>
        <v/>
      </c>
      <c r="C11" s="19">
        <f>IFERROR(INDEX(明細入力!$C$8:$C$307,MATCH($A11,明細入力!$O$8:$O$307,0))&amp;"","")</f>
        <v/>
      </c>
      <c r="D11" s="20">
        <f>IF(ISNUMBER(MATCH($A11,明細入力!$O$8:$O$307,0)),IF(COUNTIFS(明細入力!$P$8:$P$307,$A11,明細入力!$D$8:$D$307,"診療・治療")&gt;0,"○",""),"")</f>
        <v/>
      </c>
      <c r="E11" s="20">
        <f>IF(ISNUMBER(MATCH($A11,明細入力!$O$8:$O$307,0)),IF(COUNTIFS(明細入力!$P$8:$P$307,$A11,明細入力!$D$8:$D$307,"医薬品購入")&gt;0,"○",""),"")</f>
        <v/>
      </c>
      <c r="F11" s="20">
        <f>IF(ISNUMBER(MATCH($A11,明細入力!$O$8:$O$307,0)),IF(COUNTIFS(明細入力!$P$8:$P$307,$A11,明細入力!$D$8:$D$307,"介護保険サービス")&gt;0,"○",""),"")</f>
        <v/>
      </c>
      <c r="G11" s="20">
        <f>IF(ISNUMBER(MATCH($A11,明細入力!$O$8:$O$307,0)),IF(COUNTIFS(明細入力!$P$8:$P$307,$A11,明細入力!$D$8:$D$307,"その他の医療費")+COUNTIFS(明細入力!$P$8:$P$307,$A11,明細入力!$D$8:$D$307,"通院交通費*")&gt;0,"○",""),"")</f>
        <v/>
      </c>
      <c r="H11" s="14">
        <f>IF(ISNUMBER(MATCH($A11,明細入力!$O$8:$O$307,0)),SUMIFS(明細入力!$L$8:$L$307,明細入力!$P$8:$P$307,$A11),"")</f>
        <v/>
      </c>
      <c r="I11" s="14">
        <f>IF(ISNUMBER(MATCH($A11,明細入力!$O$8:$O$307,0)),SUMIFS(明細入力!$J$8:$J$307,明細入力!$P$8:$P$307,$A11),"")</f>
        <v/>
      </c>
    </row>
    <row r="12">
      <c r="A12" s="19" t="n">
        <v>7</v>
      </c>
      <c r="B12" s="19">
        <f>IFERROR(INDEX(明細入力!$B$8:$B$307,MATCH($A12,明細入力!$O$8:$O$307,0))&amp;"","")</f>
        <v/>
      </c>
      <c r="C12" s="19">
        <f>IFERROR(INDEX(明細入力!$C$8:$C$307,MATCH($A12,明細入力!$O$8:$O$307,0))&amp;"","")</f>
        <v/>
      </c>
      <c r="D12" s="20">
        <f>IF(ISNUMBER(MATCH($A12,明細入力!$O$8:$O$307,0)),IF(COUNTIFS(明細入力!$P$8:$P$307,$A12,明細入力!$D$8:$D$307,"診療・治療")&gt;0,"○",""),"")</f>
        <v/>
      </c>
      <c r="E12" s="20">
        <f>IF(ISNUMBER(MATCH($A12,明細入力!$O$8:$O$307,0)),IF(COUNTIFS(明細入力!$P$8:$P$307,$A12,明細入力!$D$8:$D$307,"医薬品購入")&gt;0,"○",""),"")</f>
        <v/>
      </c>
      <c r="F12" s="20">
        <f>IF(ISNUMBER(MATCH($A12,明細入力!$O$8:$O$307,0)),IF(COUNTIFS(明細入力!$P$8:$P$307,$A12,明細入力!$D$8:$D$307,"介護保険サービス")&gt;0,"○",""),"")</f>
        <v/>
      </c>
      <c r="G12" s="20">
        <f>IF(ISNUMBER(MATCH($A12,明細入力!$O$8:$O$307,0)),IF(COUNTIFS(明細入力!$P$8:$P$307,$A12,明細入力!$D$8:$D$307,"その他の医療費")+COUNTIFS(明細入力!$P$8:$P$307,$A12,明細入力!$D$8:$D$307,"通院交通費*")&gt;0,"○",""),"")</f>
        <v/>
      </c>
      <c r="H12" s="14">
        <f>IF(ISNUMBER(MATCH($A12,明細入力!$O$8:$O$307,0)),SUMIFS(明細入力!$L$8:$L$307,明細入力!$P$8:$P$307,$A12),"")</f>
        <v/>
      </c>
      <c r="I12" s="14">
        <f>IF(ISNUMBER(MATCH($A12,明細入力!$O$8:$O$307,0)),SUMIFS(明細入力!$J$8:$J$307,明細入力!$P$8:$P$307,$A12),"")</f>
        <v/>
      </c>
    </row>
    <row r="13">
      <c r="A13" s="19" t="n">
        <v>8</v>
      </c>
      <c r="B13" s="19">
        <f>IFERROR(INDEX(明細入力!$B$8:$B$307,MATCH($A13,明細入力!$O$8:$O$307,0))&amp;"","")</f>
        <v/>
      </c>
      <c r="C13" s="19">
        <f>IFERROR(INDEX(明細入力!$C$8:$C$307,MATCH($A13,明細入力!$O$8:$O$307,0))&amp;"","")</f>
        <v/>
      </c>
      <c r="D13" s="20">
        <f>IF(ISNUMBER(MATCH($A13,明細入力!$O$8:$O$307,0)),IF(COUNTIFS(明細入力!$P$8:$P$307,$A13,明細入力!$D$8:$D$307,"診療・治療")&gt;0,"○",""),"")</f>
        <v/>
      </c>
      <c r="E13" s="20">
        <f>IF(ISNUMBER(MATCH($A13,明細入力!$O$8:$O$307,0)),IF(COUNTIFS(明細入力!$P$8:$P$307,$A13,明細入力!$D$8:$D$307,"医薬品購入")&gt;0,"○",""),"")</f>
        <v/>
      </c>
      <c r="F13" s="20">
        <f>IF(ISNUMBER(MATCH($A13,明細入力!$O$8:$O$307,0)),IF(COUNTIFS(明細入力!$P$8:$P$307,$A13,明細入力!$D$8:$D$307,"介護保険サービス")&gt;0,"○",""),"")</f>
        <v/>
      </c>
      <c r="G13" s="20">
        <f>IF(ISNUMBER(MATCH($A13,明細入力!$O$8:$O$307,0)),IF(COUNTIFS(明細入力!$P$8:$P$307,$A13,明細入力!$D$8:$D$307,"その他の医療費")+COUNTIFS(明細入力!$P$8:$P$307,$A13,明細入力!$D$8:$D$307,"通院交通費*")&gt;0,"○",""),"")</f>
        <v/>
      </c>
      <c r="H13" s="14">
        <f>IF(ISNUMBER(MATCH($A13,明細入力!$O$8:$O$307,0)),SUMIFS(明細入力!$L$8:$L$307,明細入力!$P$8:$P$307,$A13),"")</f>
        <v/>
      </c>
      <c r="I13" s="14">
        <f>IF(ISNUMBER(MATCH($A13,明細入力!$O$8:$O$307,0)),SUMIFS(明細入力!$J$8:$J$307,明細入力!$P$8:$P$307,$A13),"")</f>
        <v/>
      </c>
    </row>
    <row r="14">
      <c r="A14" s="19" t="n">
        <v>9</v>
      </c>
      <c r="B14" s="19">
        <f>IFERROR(INDEX(明細入力!$B$8:$B$307,MATCH($A14,明細入力!$O$8:$O$307,0))&amp;"","")</f>
        <v/>
      </c>
      <c r="C14" s="19">
        <f>IFERROR(INDEX(明細入力!$C$8:$C$307,MATCH($A14,明細入力!$O$8:$O$307,0))&amp;"","")</f>
        <v/>
      </c>
      <c r="D14" s="20">
        <f>IF(ISNUMBER(MATCH($A14,明細入力!$O$8:$O$307,0)),IF(COUNTIFS(明細入力!$P$8:$P$307,$A14,明細入力!$D$8:$D$307,"診療・治療")&gt;0,"○",""),"")</f>
        <v/>
      </c>
      <c r="E14" s="20">
        <f>IF(ISNUMBER(MATCH($A14,明細入力!$O$8:$O$307,0)),IF(COUNTIFS(明細入力!$P$8:$P$307,$A14,明細入力!$D$8:$D$307,"医薬品購入")&gt;0,"○",""),"")</f>
        <v/>
      </c>
      <c r="F14" s="20">
        <f>IF(ISNUMBER(MATCH($A14,明細入力!$O$8:$O$307,0)),IF(COUNTIFS(明細入力!$P$8:$P$307,$A14,明細入力!$D$8:$D$307,"介護保険サービス")&gt;0,"○",""),"")</f>
        <v/>
      </c>
      <c r="G14" s="20">
        <f>IF(ISNUMBER(MATCH($A14,明細入力!$O$8:$O$307,0)),IF(COUNTIFS(明細入力!$P$8:$P$307,$A14,明細入力!$D$8:$D$307,"その他の医療費")+COUNTIFS(明細入力!$P$8:$P$307,$A14,明細入力!$D$8:$D$307,"通院交通費*")&gt;0,"○",""),"")</f>
        <v/>
      </c>
      <c r="H14" s="14">
        <f>IF(ISNUMBER(MATCH($A14,明細入力!$O$8:$O$307,0)),SUMIFS(明細入力!$L$8:$L$307,明細入力!$P$8:$P$307,$A14),"")</f>
        <v/>
      </c>
      <c r="I14" s="14">
        <f>IF(ISNUMBER(MATCH($A14,明細入力!$O$8:$O$307,0)),SUMIFS(明細入力!$J$8:$J$307,明細入力!$P$8:$P$307,$A14),"")</f>
        <v/>
      </c>
    </row>
    <row r="15">
      <c r="A15" s="19" t="n">
        <v>10</v>
      </c>
      <c r="B15" s="19">
        <f>IFERROR(INDEX(明細入力!$B$8:$B$307,MATCH($A15,明細入力!$O$8:$O$307,0))&amp;"","")</f>
        <v/>
      </c>
      <c r="C15" s="19">
        <f>IFERROR(INDEX(明細入力!$C$8:$C$307,MATCH($A15,明細入力!$O$8:$O$307,0))&amp;"","")</f>
        <v/>
      </c>
      <c r="D15" s="20">
        <f>IF(ISNUMBER(MATCH($A15,明細入力!$O$8:$O$307,0)),IF(COUNTIFS(明細入力!$P$8:$P$307,$A15,明細入力!$D$8:$D$307,"診療・治療")&gt;0,"○",""),"")</f>
        <v/>
      </c>
      <c r="E15" s="20">
        <f>IF(ISNUMBER(MATCH($A15,明細入力!$O$8:$O$307,0)),IF(COUNTIFS(明細入力!$P$8:$P$307,$A15,明細入力!$D$8:$D$307,"医薬品購入")&gt;0,"○",""),"")</f>
        <v/>
      </c>
      <c r="F15" s="20">
        <f>IF(ISNUMBER(MATCH($A15,明細入力!$O$8:$O$307,0)),IF(COUNTIFS(明細入力!$P$8:$P$307,$A15,明細入力!$D$8:$D$307,"介護保険サービス")&gt;0,"○",""),"")</f>
        <v/>
      </c>
      <c r="G15" s="20">
        <f>IF(ISNUMBER(MATCH($A15,明細入力!$O$8:$O$307,0)),IF(COUNTIFS(明細入力!$P$8:$P$307,$A15,明細入力!$D$8:$D$307,"その他の医療費")+COUNTIFS(明細入力!$P$8:$P$307,$A15,明細入力!$D$8:$D$307,"通院交通費*")&gt;0,"○",""),"")</f>
        <v/>
      </c>
      <c r="H15" s="14">
        <f>IF(ISNUMBER(MATCH($A15,明細入力!$O$8:$O$307,0)),SUMIFS(明細入力!$L$8:$L$307,明細入力!$P$8:$P$307,$A15),"")</f>
        <v/>
      </c>
      <c r="I15" s="14">
        <f>IF(ISNUMBER(MATCH($A15,明細入力!$O$8:$O$307,0)),SUMIFS(明細入力!$J$8:$J$307,明細入力!$P$8:$P$307,$A15),"")</f>
        <v/>
      </c>
    </row>
    <row r="16">
      <c r="A16" s="19" t="n">
        <v>11</v>
      </c>
      <c r="B16" s="19">
        <f>IFERROR(INDEX(明細入力!$B$8:$B$307,MATCH($A16,明細入力!$O$8:$O$307,0))&amp;"","")</f>
        <v/>
      </c>
      <c r="C16" s="19">
        <f>IFERROR(INDEX(明細入力!$C$8:$C$307,MATCH($A16,明細入力!$O$8:$O$307,0))&amp;"","")</f>
        <v/>
      </c>
      <c r="D16" s="20">
        <f>IF(ISNUMBER(MATCH($A16,明細入力!$O$8:$O$307,0)),IF(COUNTIFS(明細入力!$P$8:$P$307,$A16,明細入力!$D$8:$D$307,"診療・治療")&gt;0,"○",""),"")</f>
        <v/>
      </c>
      <c r="E16" s="20">
        <f>IF(ISNUMBER(MATCH($A16,明細入力!$O$8:$O$307,0)),IF(COUNTIFS(明細入力!$P$8:$P$307,$A16,明細入力!$D$8:$D$307,"医薬品購入")&gt;0,"○",""),"")</f>
        <v/>
      </c>
      <c r="F16" s="20">
        <f>IF(ISNUMBER(MATCH($A16,明細入力!$O$8:$O$307,0)),IF(COUNTIFS(明細入力!$P$8:$P$307,$A16,明細入力!$D$8:$D$307,"介護保険サービス")&gt;0,"○",""),"")</f>
        <v/>
      </c>
      <c r="G16" s="20">
        <f>IF(ISNUMBER(MATCH($A16,明細入力!$O$8:$O$307,0)),IF(COUNTIFS(明細入力!$P$8:$P$307,$A16,明細入力!$D$8:$D$307,"その他の医療費")+COUNTIFS(明細入力!$P$8:$P$307,$A16,明細入力!$D$8:$D$307,"通院交通費*")&gt;0,"○",""),"")</f>
        <v/>
      </c>
      <c r="H16" s="14">
        <f>IF(ISNUMBER(MATCH($A16,明細入力!$O$8:$O$307,0)),SUMIFS(明細入力!$L$8:$L$307,明細入力!$P$8:$P$307,$A16),"")</f>
        <v/>
      </c>
      <c r="I16" s="14">
        <f>IF(ISNUMBER(MATCH($A16,明細入力!$O$8:$O$307,0)),SUMIFS(明細入力!$J$8:$J$307,明細入力!$P$8:$P$307,$A16),"")</f>
        <v/>
      </c>
    </row>
    <row r="17">
      <c r="A17" s="19" t="n">
        <v>12</v>
      </c>
      <c r="B17" s="19">
        <f>IFERROR(INDEX(明細入力!$B$8:$B$307,MATCH($A17,明細入力!$O$8:$O$307,0))&amp;"","")</f>
        <v/>
      </c>
      <c r="C17" s="19">
        <f>IFERROR(INDEX(明細入力!$C$8:$C$307,MATCH($A17,明細入力!$O$8:$O$307,0))&amp;"","")</f>
        <v/>
      </c>
      <c r="D17" s="20">
        <f>IF(ISNUMBER(MATCH($A17,明細入力!$O$8:$O$307,0)),IF(COUNTIFS(明細入力!$P$8:$P$307,$A17,明細入力!$D$8:$D$307,"診療・治療")&gt;0,"○",""),"")</f>
        <v/>
      </c>
      <c r="E17" s="20">
        <f>IF(ISNUMBER(MATCH($A17,明細入力!$O$8:$O$307,0)),IF(COUNTIFS(明細入力!$P$8:$P$307,$A17,明細入力!$D$8:$D$307,"医薬品購入")&gt;0,"○",""),"")</f>
        <v/>
      </c>
      <c r="F17" s="20">
        <f>IF(ISNUMBER(MATCH($A17,明細入力!$O$8:$O$307,0)),IF(COUNTIFS(明細入力!$P$8:$P$307,$A17,明細入力!$D$8:$D$307,"介護保険サービス")&gt;0,"○",""),"")</f>
        <v/>
      </c>
      <c r="G17" s="20">
        <f>IF(ISNUMBER(MATCH($A17,明細入力!$O$8:$O$307,0)),IF(COUNTIFS(明細入力!$P$8:$P$307,$A17,明細入力!$D$8:$D$307,"その他の医療費")+COUNTIFS(明細入力!$P$8:$P$307,$A17,明細入力!$D$8:$D$307,"通院交通費*")&gt;0,"○",""),"")</f>
        <v/>
      </c>
      <c r="H17" s="14">
        <f>IF(ISNUMBER(MATCH($A17,明細入力!$O$8:$O$307,0)),SUMIFS(明細入力!$L$8:$L$307,明細入力!$P$8:$P$307,$A17),"")</f>
        <v/>
      </c>
      <c r="I17" s="14">
        <f>IF(ISNUMBER(MATCH($A17,明細入力!$O$8:$O$307,0)),SUMIFS(明細入力!$J$8:$J$307,明細入力!$P$8:$P$307,$A17),"")</f>
        <v/>
      </c>
    </row>
    <row r="18">
      <c r="A18" s="19" t="n">
        <v>13</v>
      </c>
      <c r="B18" s="19">
        <f>IFERROR(INDEX(明細入力!$B$8:$B$307,MATCH($A18,明細入力!$O$8:$O$307,0))&amp;"","")</f>
        <v/>
      </c>
      <c r="C18" s="19">
        <f>IFERROR(INDEX(明細入力!$C$8:$C$307,MATCH($A18,明細入力!$O$8:$O$307,0))&amp;"","")</f>
        <v/>
      </c>
      <c r="D18" s="20">
        <f>IF(ISNUMBER(MATCH($A18,明細入力!$O$8:$O$307,0)),IF(COUNTIFS(明細入力!$P$8:$P$307,$A18,明細入力!$D$8:$D$307,"診療・治療")&gt;0,"○",""),"")</f>
        <v/>
      </c>
      <c r="E18" s="20">
        <f>IF(ISNUMBER(MATCH($A18,明細入力!$O$8:$O$307,0)),IF(COUNTIFS(明細入力!$P$8:$P$307,$A18,明細入力!$D$8:$D$307,"医薬品購入")&gt;0,"○",""),"")</f>
        <v/>
      </c>
      <c r="F18" s="20">
        <f>IF(ISNUMBER(MATCH($A18,明細入力!$O$8:$O$307,0)),IF(COUNTIFS(明細入力!$P$8:$P$307,$A18,明細入力!$D$8:$D$307,"介護保険サービス")&gt;0,"○",""),"")</f>
        <v/>
      </c>
      <c r="G18" s="20">
        <f>IF(ISNUMBER(MATCH($A18,明細入力!$O$8:$O$307,0)),IF(COUNTIFS(明細入力!$P$8:$P$307,$A18,明細入力!$D$8:$D$307,"その他の医療費")+COUNTIFS(明細入力!$P$8:$P$307,$A18,明細入力!$D$8:$D$307,"通院交通費*")&gt;0,"○",""),"")</f>
        <v/>
      </c>
      <c r="H18" s="14">
        <f>IF(ISNUMBER(MATCH($A18,明細入力!$O$8:$O$307,0)),SUMIFS(明細入力!$L$8:$L$307,明細入力!$P$8:$P$307,$A18),"")</f>
        <v/>
      </c>
      <c r="I18" s="14">
        <f>IF(ISNUMBER(MATCH($A18,明細入力!$O$8:$O$307,0)),SUMIFS(明細入力!$J$8:$J$307,明細入力!$P$8:$P$307,$A18),"")</f>
        <v/>
      </c>
    </row>
    <row r="19">
      <c r="A19" s="19" t="n">
        <v>14</v>
      </c>
      <c r="B19" s="19">
        <f>IFERROR(INDEX(明細入力!$B$8:$B$307,MATCH($A19,明細入力!$O$8:$O$307,0))&amp;"","")</f>
        <v/>
      </c>
      <c r="C19" s="19">
        <f>IFERROR(INDEX(明細入力!$C$8:$C$307,MATCH($A19,明細入力!$O$8:$O$307,0))&amp;"","")</f>
        <v/>
      </c>
      <c r="D19" s="20">
        <f>IF(ISNUMBER(MATCH($A19,明細入力!$O$8:$O$307,0)),IF(COUNTIFS(明細入力!$P$8:$P$307,$A19,明細入力!$D$8:$D$307,"診療・治療")&gt;0,"○",""),"")</f>
        <v/>
      </c>
      <c r="E19" s="20">
        <f>IF(ISNUMBER(MATCH($A19,明細入力!$O$8:$O$307,0)),IF(COUNTIFS(明細入力!$P$8:$P$307,$A19,明細入力!$D$8:$D$307,"医薬品購入")&gt;0,"○",""),"")</f>
        <v/>
      </c>
      <c r="F19" s="20">
        <f>IF(ISNUMBER(MATCH($A19,明細入力!$O$8:$O$307,0)),IF(COUNTIFS(明細入力!$P$8:$P$307,$A19,明細入力!$D$8:$D$307,"介護保険サービス")&gt;0,"○",""),"")</f>
        <v/>
      </c>
      <c r="G19" s="20">
        <f>IF(ISNUMBER(MATCH($A19,明細入力!$O$8:$O$307,0)),IF(COUNTIFS(明細入力!$P$8:$P$307,$A19,明細入力!$D$8:$D$307,"その他の医療費")+COUNTIFS(明細入力!$P$8:$P$307,$A19,明細入力!$D$8:$D$307,"通院交通費*")&gt;0,"○",""),"")</f>
        <v/>
      </c>
      <c r="H19" s="14">
        <f>IF(ISNUMBER(MATCH($A19,明細入力!$O$8:$O$307,0)),SUMIFS(明細入力!$L$8:$L$307,明細入力!$P$8:$P$307,$A19),"")</f>
        <v/>
      </c>
      <c r="I19" s="14">
        <f>IF(ISNUMBER(MATCH($A19,明細入力!$O$8:$O$307,0)),SUMIFS(明細入力!$J$8:$J$307,明細入力!$P$8:$P$307,$A19),"")</f>
        <v/>
      </c>
    </row>
    <row r="20">
      <c r="A20" s="19" t="n">
        <v>15</v>
      </c>
      <c r="B20" s="19">
        <f>IFERROR(INDEX(明細入力!$B$8:$B$307,MATCH($A20,明細入力!$O$8:$O$307,0))&amp;"","")</f>
        <v/>
      </c>
      <c r="C20" s="19">
        <f>IFERROR(INDEX(明細入力!$C$8:$C$307,MATCH($A20,明細入力!$O$8:$O$307,0))&amp;"","")</f>
        <v/>
      </c>
      <c r="D20" s="20">
        <f>IF(ISNUMBER(MATCH($A20,明細入力!$O$8:$O$307,0)),IF(COUNTIFS(明細入力!$P$8:$P$307,$A20,明細入力!$D$8:$D$307,"診療・治療")&gt;0,"○",""),"")</f>
        <v/>
      </c>
      <c r="E20" s="20">
        <f>IF(ISNUMBER(MATCH($A20,明細入力!$O$8:$O$307,0)),IF(COUNTIFS(明細入力!$P$8:$P$307,$A20,明細入力!$D$8:$D$307,"医薬品購入")&gt;0,"○",""),"")</f>
        <v/>
      </c>
      <c r="F20" s="20">
        <f>IF(ISNUMBER(MATCH($A20,明細入力!$O$8:$O$307,0)),IF(COUNTIFS(明細入力!$P$8:$P$307,$A20,明細入力!$D$8:$D$307,"介護保険サービス")&gt;0,"○",""),"")</f>
        <v/>
      </c>
      <c r="G20" s="20">
        <f>IF(ISNUMBER(MATCH($A20,明細入力!$O$8:$O$307,0)),IF(COUNTIFS(明細入力!$P$8:$P$307,$A20,明細入力!$D$8:$D$307,"その他の医療費")+COUNTIFS(明細入力!$P$8:$P$307,$A20,明細入力!$D$8:$D$307,"通院交通費*")&gt;0,"○",""),"")</f>
        <v/>
      </c>
      <c r="H20" s="14">
        <f>IF(ISNUMBER(MATCH($A20,明細入力!$O$8:$O$307,0)),SUMIFS(明細入力!$L$8:$L$307,明細入力!$P$8:$P$307,$A20),"")</f>
        <v/>
      </c>
      <c r="I20" s="14">
        <f>IF(ISNUMBER(MATCH($A20,明細入力!$O$8:$O$307,0)),SUMIFS(明細入力!$J$8:$J$307,明細入力!$P$8:$P$307,$A20),"")</f>
        <v/>
      </c>
    </row>
    <row r="21">
      <c r="A21" s="19" t="n">
        <v>16</v>
      </c>
      <c r="B21" s="19">
        <f>IFERROR(INDEX(明細入力!$B$8:$B$307,MATCH($A21,明細入力!$O$8:$O$307,0))&amp;"","")</f>
        <v/>
      </c>
      <c r="C21" s="19">
        <f>IFERROR(INDEX(明細入力!$C$8:$C$307,MATCH($A21,明細入力!$O$8:$O$307,0))&amp;"","")</f>
        <v/>
      </c>
      <c r="D21" s="20">
        <f>IF(ISNUMBER(MATCH($A21,明細入力!$O$8:$O$307,0)),IF(COUNTIFS(明細入力!$P$8:$P$307,$A21,明細入力!$D$8:$D$307,"診療・治療")&gt;0,"○",""),"")</f>
        <v/>
      </c>
      <c r="E21" s="20">
        <f>IF(ISNUMBER(MATCH($A21,明細入力!$O$8:$O$307,0)),IF(COUNTIFS(明細入力!$P$8:$P$307,$A21,明細入力!$D$8:$D$307,"医薬品購入")&gt;0,"○",""),"")</f>
        <v/>
      </c>
      <c r="F21" s="20">
        <f>IF(ISNUMBER(MATCH($A21,明細入力!$O$8:$O$307,0)),IF(COUNTIFS(明細入力!$P$8:$P$307,$A21,明細入力!$D$8:$D$307,"介護保険サービス")&gt;0,"○",""),"")</f>
        <v/>
      </c>
      <c r="G21" s="20">
        <f>IF(ISNUMBER(MATCH($A21,明細入力!$O$8:$O$307,0)),IF(COUNTIFS(明細入力!$P$8:$P$307,$A21,明細入力!$D$8:$D$307,"その他の医療費")+COUNTIFS(明細入力!$P$8:$P$307,$A21,明細入力!$D$8:$D$307,"通院交通費*")&gt;0,"○",""),"")</f>
        <v/>
      </c>
      <c r="H21" s="14">
        <f>IF(ISNUMBER(MATCH($A21,明細入力!$O$8:$O$307,0)),SUMIFS(明細入力!$L$8:$L$307,明細入力!$P$8:$P$307,$A21),"")</f>
        <v/>
      </c>
      <c r="I21" s="14">
        <f>IF(ISNUMBER(MATCH($A21,明細入力!$O$8:$O$307,0)),SUMIFS(明細入力!$J$8:$J$307,明細入力!$P$8:$P$307,$A21),"")</f>
        <v/>
      </c>
    </row>
    <row r="22">
      <c r="A22" s="19" t="n">
        <v>17</v>
      </c>
      <c r="B22" s="19">
        <f>IFERROR(INDEX(明細入力!$B$8:$B$307,MATCH($A22,明細入力!$O$8:$O$307,0))&amp;"","")</f>
        <v/>
      </c>
      <c r="C22" s="19">
        <f>IFERROR(INDEX(明細入力!$C$8:$C$307,MATCH($A22,明細入力!$O$8:$O$307,0))&amp;"","")</f>
        <v/>
      </c>
      <c r="D22" s="20">
        <f>IF(ISNUMBER(MATCH($A22,明細入力!$O$8:$O$307,0)),IF(COUNTIFS(明細入力!$P$8:$P$307,$A22,明細入力!$D$8:$D$307,"診療・治療")&gt;0,"○",""),"")</f>
        <v/>
      </c>
      <c r="E22" s="20">
        <f>IF(ISNUMBER(MATCH($A22,明細入力!$O$8:$O$307,0)),IF(COUNTIFS(明細入力!$P$8:$P$307,$A22,明細入力!$D$8:$D$307,"医薬品購入")&gt;0,"○",""),"")</f>
        <v/>
      </c>
      <c r="F22" s="20">
        <f>IF(ISNUMBER(MATCH($A22,明細入力!$O$8:$O$307,0)),IF(COUNTIFS(明細入力!$P$8:$P$307,$A22,明細入力!$D$8:$D$307,"介護保険サービス")&gt;0,"○",""),"")</f>
        <v/>
      </c>
      <c r="G22" s="20">
        <f>IF(ISNUMBER(MATCH($A22,明細入力!$O$8:$O$307,0)),IF(COUNTIFS(明細入力!$P$8:$P$307,$A22,明細入力!$D$8:$D$307,"その他の医療費")+COUNTIFS(明細入力!$P$8:$P$307,$A22,明細入力!$D$8:$D$307,"通院交通費*")&gt;0,"○",""),"")</f>
        <v/>
      </c>
      <c r="H22" s="14">
        <f>IF(ISNUMBER(MATCH($A22,明細入力!$O$8:$O$307,0)),SUMIFS(明細入力!$L$8:$L$307,明細入力!$P$8:$P$307,$A22),"")</f>
        <v/>
      </c>
      <c r="I22" s="14">
        <f>IF(ISNUMBER(MATCH($A22,明細入力!$O$8:$O$307,0)),SUMIFS(明細入力!$J$8:$J$307,明細入力!$P$8:$P$307,$A22),"")</f>
        <v/>
      </c>
    </row>
    <row r="23">
      <c r="A23" s="19" t="n">
        <v>18</v>
      </c>
      <c r="B23" s="19">
        <f>IFERROR(INDEX(明細入力!$B$8:$B$307,MATCH($A23,明細入力!$O$8:$O$307,0))&amp;"","")</f>
        <v/>
      </c>
      <c r="C23" s="19">
        <f>IFERROR(INDEX(明細入力!$C$8:$C$307,MATCH($A23,明細入力!$O$8:$O$307,0))&amp;"","")</f>
        <v/>
      </c>
      <c r="D23" s="20">
        <f>IF(ISNUMBER(MATCH($A23,明細入力!$O$8:$O$307,0)),IF(COUNTIFS(明細入力!$P$8:$P$307,$A23,明細入力!$D$8:$D$307,"診療・治療")&gt;0,"○",""),"")</f>
        <v/>
      </c>
      <c r="E23" s="20">
        <f>IF(ISNUMBER(MATCH($A23,明細入力!$O$8:$O$307,0)),IF(COUNTIFS(明細入力!$P$8:$P$307,$A23,明細入力!$D$8:$D$307,"医薬品購入")&gt;0,"○",""),"")</f>
        <v/>
      </c>
      <c r="F23" s="20">
        <f>IF(ISNUMBER(MATCH($A23,明細入力!$O$8:$O$307,0)),IF(COUNTIFS(明細入力!$P$8:$P$307,$A23,明細入力!$D$8:$D$307,"介護保険サービス")&gt;0,"○",""),"")</f>
        <v/>
      </c>
      <c r="G23" s="20">
        <f>IF(ISNUMBER(MATCH($A23,明細入力!$O$8:$O$307,0)),IF(COUNTIFS(明細入力!$P$8:$P$307,$A23,明細入力!$D$8:$D$307,"その他の医療費")+COUNTIFS(明細入力!$P$8:$P$307,$A23,明細入力!$D$8:$D$307,"通院交通費*")&gt;0,"○",""),"")</f>
        <v/>
      </c>
      <c r="H23" s="14">
        <f>IF(ISNUMBER(MATCH($A23,明細入力!$O$8:$O$307,0)),SUMIFS(明細入力!$L$8:$L$307,明細入力!$P$8:$P$307,$A23),"")</f>
        <v/>
      </c>
      <c r="I23" s="14">
        <f>IF(ISNUMBER(MATCH($A23,明細入力!$O$8:$O$307,0)),SUMIFS(明細入力!$J$8:$J$307,明細入力!$P$8:$P$307,$A23),"")</f>
        <v/>
      </c>
    </row>
    <row r="24">
      <c r="A24" s="19" t="n">
        <v>19</v>
      </c>
      <c r="B24" s="19">
        <f>IFERROR(INDEX(明細入力!$B$8:$B$307,MATCH($A24,明細入力!$O$8:$O$307,0))&amp;"","")</f>
        <v/>
      </c>
      <c r="C24" s="19">
        <f>IFERROR(INDEX(明細入力!$C$8:$C$307,MATCH($A24,明細入力!$O$8:$O$307,0))&amp;"","")</f>
        <v/>
      </c>
      <c r="D24" s="20">
        <f>IF(ISNUMBER(MATCH($A24,明細入力!$O$8:$O$307,0)),IF(COUNTIFS(明細入力!$P$8:$P$307,$A24,明細入力!$D$8:$D$307,"診療・治療")&gt;0,"○",""),"")</f>
        <v/>
      </c>
      <c r="E24" s="20">
        <f>IF(ISNUMBER(MATCH($A24,明細入力!$O$8:$O$307,0)),IF(COUNTIFS(明細入力!$P$8:$P$307,$A24,明細入力!$D$8:$D$307,"医薬品購入")&gt;0,"○",""),"")</f>
        <v/>
      </c>
      <c r="F24" s="20">
        <f>IF(ISNUMBER(MATCH($A24,明細入力!$O$8:$O$307,0)),IF(COUNTIFS(明細入力!$P$8:$P$307,$A24,明細入力!$D$8:$D$307,"介護保険サービス")&gt;0,"○",""),"")</f>
        <v/>
      </c>
      <c r="G24" s="20">
        <f>IF(ISNUMBER(MATCH($A24,明細入力!$O$8:$O$307,0)),IF(COUNTIFS(明細入力!$P$8:$P$307,$A24,明細入力!$D$8:$D$307,"その他の医療費")+COUNTIFS(明細入力!$P$8:$P$307,$A24,明細入力!$D$8:$D$307,"通院交通費*")&gt;0,"○",""),"")</f>
        <v/>
      </c>
      <c r="H24" s="14">
        <f>IF(ISNUMBER(MATCH($A24,明細入力!$O$8:$O$307,0)),SUMIFS(明細入力!$L$8:$L$307,明細入力!$P$8:$P$307,$A24),"")</f>
        <v/>
      </c>
      <c r="I24" s="14">
        <f>IF(ISNUMBER(MATCH($A24,明細入力!$O$8:$O$307,0)),SUMIFS(明細入力!$J$8:$J$307,明細入力!$P$8:$P$307,$A24),"")</f>
        <v/>
      </c>
    </row>
    <row r="25">
      <c r="A25" s="19" t="n">
        <v>20</v>
      </c>
      <c r="B25" s="19">
        <f>IFERROR(INDEX(明細入力!$B$8:$B$307,MATCH($A25,明細入力!$O$8:$O$307,0))&amp;"","")</f>
        <v/>
      </c>
      <c r="C25" s="19">
        <f>IFERROR(INDEX(明細入力!$C$8:$C$307,MATCH($A25,明細入力!$O$8:$O$307,0))&amp;"","")</f>
        <v/>
      </c>
      <c r="D25" s="20">
        <f>IF(ISNUMBER(MATCH($A25,明細入力!$O$8:$O$307,0)),IF(COUNTIFS(明細入力!$P$8:$P$307,$A25,明細入力!$D$8:$D$307,"診療・治療")&gt;0,"○",""),"")</f>
        <v/>
      </c>
      <c r="E25" s="20">
        <f>IF(ISNUMBER(MATCH($A25,明細入力!$O$8:$O$307,0)),IF(COUNTIFS(明細入力!$P$8:$P$307,$A25,明細入力!$D$8:$D$307,"医薬品購入")&gt;0,"○",""),"")</f>
        <v/>
      </c>
      <c r="F25" s="20">
        <f>IF(ISNUMBER(MATCH($A25,明細入力!$O$8:$O$307,0)),IF(COUNTIFS(明細入力!$P$8:$P$307,$A25,明細入力!$D$8:$D$307,"介護保険サービス")&gt;0,"○",""),"")</f>
        <v/>
      </c>
      <c r="G25" s="20">
        <f>IF(ISNUMBER(MATCH($A25,明細入力!$O$8:$O$307,0)),IF(COUNTIFS(明細入力!$P$8:$P$307,$A25,明細入力!$D$8:$D$307,"その他の医療費")+COUNTIFS(明細入力!$P$8:$P$307,$A25,明細入力!$D$8:$D$307,"通院交通費*")&gt;0,"○",""),"")</f>
        <v/>
      </c>
      <c r="H25" s="14">
        <f>IF(ISNUMBER(MATCH($A25,明細入力!$O$8:$O$307,0)),SUMIFS(明細入力!$L$8:$L$307,明細入力!$P$8:$P$307,$A25),"")</f>
        <v/>
      </c>
      <c r="I25" s="14">
        <f>IF(ISNUMBER(MATCH($A25,明細入力!$O$8:$O$307,0)),SUMIFS(明細入力!$J$8:$J$307,明細入力!$P$8:$P$307,$A25),"")</f>
        <v/>
      </c>
    </row>
    <row r="26">
      <c r="A26" s="19" t="n">
        <v>21</v>
      </c>
      <c r="B26" s="19">
        <f>IFERROR(INDEX(明細入力!$B$8:$B$307,MATCH($A26,明細入力!$O$8:$O$307,0))&amp;"","")</f>
        <v/>
      </c>
      <c r="C26" s="19">
        <f>IFERROR(INDEX(明細入力!$C$8:$C$307,MATCH($A26,明細入力!$O$8:$O$307,0))&amp;"","")</f>
        <v/>
      </c>
      <c r="D26" s="20">
        <f>IF(ISNUMBER(MATCH($A26,明細入力!$O$8:$O$307,0)),IF(COUNTIFS(明細入力!$P$8:$P$307,$A26,明細入力!$D$8:$D$307,"診療・治療")&gt;0,"○",""),"")</f>
        <v/>
      </c>
      <c r="E26" s="20">
        <f>IF(ISNUMBER(MATCH($A26,明細入力!$O$8:$O$307,0)),IF(COUNTIFS(明細入力!$P$8:$P$307,$A26,明細入力!$D$8:$D$307,"医薬品購入")&gt;0,"○",""),"")</f>
        <v/>
      </c>
      <c r="F26" s="20">
        <f>IF(ISNUMBER(MATCH($A26,明細入力!$O$8:$O$307,0)),IF(COUNTIFS(明細入力!$P$8:$P$307,$A26,明細入力!$D$8:$D$307,"介護保険サービス")&gt;0,"○",""),"")</f>
        <v/>
      </c>
      <c r="G26" s="20">
        <f>IF(ISNUMBER(MATCH($A26,明細入力!$O$8:$O$307,0)),IF(COUNTIFS(明細入力!$P$8:$P$307,$A26,明細入力!$D$8:$D$307,"その他の医療費")+COUNTIFS(明細入力!$P$8:$P$307,$A26,明細入力!$D$8:$D$307,"通院交通費*")&gt;0,"○",""),"")</f>
        <v/>
      </c>
      <c r="H26" s="14">
        <f>IF(ISNUMBER(MATCH($A26,明細入力!$O$8:$O$307,0)),SUMIFS(明細入力!$L$8:$L$307,明細入力!$P$8:$P$307,$A26),"")</f>
        <v/>
      </c>
      <c r="I26" s="14">
        <f>IF(ISNUMBER(MATCH($A26,明細入力!$O$8:$O$307,0)),SUMIFS(明細入力!$J$8:$J$307,明細入力!$P$8:$P$307,$A26),"")</f>
        <v/>
      </c>
    </row>
    <row r="27">
      <c r="A27" s="19" t="n">
        <v>22</v>
      </c>
      <c r="B27" s="19">
        <f>IFERROR(INDEX(明細入力!$B$8:$B$307,MATCH($A27,明細入力!$O$8:$O$307,0))&amp;"","")</f>
        <v/>
      </c>
      <c r="C27" s="19">
        <f>IFERROR(INDEX(明細入力!$C$8:$C$307,MATCH($A27,明細入力!$O$8:$O$307,0))&amp;"","")</f>
        <v/>
      </c>
      <c r="D27" s="20">
        <f>IF(ISNUMBER(MATCH($A27,明細入力!$O$8:$O$307,0)),IF(COUNTIFS(明細入力!$P$8:$P$307,$A27,明細入力!$D$8:$D$307,"診療・治療")&gt;0,"○",""),"")</f>
        <v/>
      </c>
      <c r="E27" s="20">
        <f>IF(ISNUMBER(MATCH($A27,明細入力!$O$8:$O$307,0)),IF(COUNTIFS(明細入力!$P$8:$P$307,$A27,明細入力!$D$8:$D$307,"医薬品購入")&gt;0,"○",""),"")</f>
        <v/>
      </c>
      <c r="F27" s="20">
        <f>IF(ISNUMBER(MATCH($A27,明細入力!$O$8:$O$307,0)),IF(COUNTIFS(明細入力!$P$8:$P$307,$A27,明細入力!$D$8:$D$307,"介護保険サービス")&gt;0,"○",""),"")</f>
        <v/>
      </c>
      <c r="G27" s="20">
        <f>IF(ISNUMBER(MATCH($A27,明細入力!$O$8:$O$307,0)),IF(COUNTIFS(明細入力!$P$8:$P$307,$A27,明細入力!$D$8:$D$307,"その他の医療費")+COUNTIFS(明細入力!$P$8:$P$307,$A27,明細入力!$D$8:$D$307,"通院交通費*")&gt;0,"○",""),"")</f>
        <v/>
      </c>
      <c r="H27" s="14">
        <f>IF(ISNUMBER(MATCH($A27,明細入力!$O$8:$O$307,0)),SUMIFS(明細入力!$L$8:$L$307,明細入力!$P$8:$P$307,$A27),"")</f>
        <v/>
      </c>
      <c r="I27" s="14">
        <f>IF(ISNUMBER(MATCH($A27,明細入力!$O$8:$O$307,0)),SUMIFS(明細入力!$J$8:$J$307,明細入力!$P$8:$P$307,$A27),"")</f>
        <v/>
      </c>
    </row>
    <row r="28">
      <c r="A28" s="19" t="n">
        <v>23</v>
      </c>
      <c r="B28" s="19">
        <f>IFERROR(INDEX(明細入力!$B$8:$B$307,MATCH($A28,明細入力!$O$8:$O$307,0))&amp;"","")</f>
        <v/>
      </c>
      <c r="C28" s="19">
        <f>IFERROR(INDEX(明細入力!$C$8:$C$307,MATCH($A28,明細入力!$O$8:$O$307,0))&amp;"","")</f>
        <v/>
      </c>
      <c r="D28" s="20">
        <f>IF(ISNUMBER(MATCH($A28,明細入力!$O$8:$O$307,0)),IF(COUNTIFS(明細入力!$P$8:$P$307,$A28,明細入力!$D$8:$D$307,"診療・治療")&gt;0,"○",""),"")</f>
        <v/>
      </c>
      <c r="E28" s="20">
        <f>IF(ISNUMBER(MATCH($A28,明細入力!$O$8:$O$307,0)),IF(COUNTIFS(明細入力!$P$8:$P$307,$A28,明細入力!$D$8:$D$307,"医薬品購入")&gt;0,"○",""),"")</f>
        <v/>
      </c>
      <c r="F28" s="20">
        <f>IF(ISNUMBER(MATCH($A28,明細入力!$O$8:$O$307,0)),IF(COUNTIFS(明細入力!$P$8:$P$307,$A28,明細入力!$D$8:$D$307,"介護保険サービス")&gt;0,"○",""),"")</f>
        <v/>
      </c>
      <c r="G28" s="20">
        <f>IF(ISNUMBER(MATCH($A28,明細入力!$O$8:$O$307,0)),IF(COUNTIFS(明細入力!$P$8:$P$307,$A28,明細入力!$D$8:$D$307,"その他の医療費")+COUNTIFS(明細入力!$P$8:$P$307,$A28,明細入力!$D$8:$D$307,"通院交通費*")&gt;0,"○",""),"")</f>
        <v/>
      </c>
      <c r="H28" s="14">
        <f>IF(ISNUMBER(MATCH($A28,明細入力!$O$8:$O$307,0)),SUMIFS(明細入力!$L$8:$L$307,明細入力!$P$8:$P$307,$A28),"")</f>
        <v/>
      </c>
      <c r="I28" s="14">
        <f>IF(ISNUMBER(MATCH($A28,明細入力!$O$8:$O$307,0)),SUMIFS(明細入力!$J$8:$J$307,明細入力!$P$8:$P$307,$A28),"")</f>
        <v/>
      </c>
    </row>
    <row r="29">
      <c r="A29" s="19" t="n">
        <v>24</v>
      </c>
      <c r="B29" s="19">
        <f>IFERROR(INDEX(明細入力!$B$8:$B$307,MATCH($A29,明細入力!$O$8:$O$307,0))&amp;"","")</f>
        <v/>
      </c>
      <c r="C29" s="19">
        <f>IFERROR(INDEX(明細入力!$C$8:$C$307,MATCH($A29,明細入力!$O$8:$O$307,0))&amp;"","")</f>
        <v/>
      </c>
      <c r="D29" s="20">
        <f>IF(ISNUMBER(MATCH($A29,明細入力!$O$8:$O$307,0)),IF(COUNTIFS(明細入力!$P$8:$P$307,$A29,明細入力!$D$8:$D$307,"診療・治療")&gt;0,"○",""),"")</f>
        <v/>
      </c>
      <c r="E29" s="20">
        <f>IF(ISNUMBER(MATCH($A29,明細入力!$O$8:$O$307,0)),IF(COUNTIFS(明細入力!$P$8:$P$307,$A29,明細入力!$D$8:$D$307,"医薬品購入")&gt;0,"○",""),"")</f>
        <v/>
      </c>
      <c r="F29" s="20">
        <f>IF(ISNUMBER(MATCH($A29,明細入力!$O$8:$O$307,0)),IF(COUNTIFS(明細入力!$P$8:$P$307,$A29,明細入力!$D$8:$D$307,"介護保険サービス")&gt;0,"○",""),"")</f>
        <v/>
      </c>
      <c r="G29" s="20">
        <f>IF(ISNUMBER(MATCH($A29,明細入力!$O$8:$O$307,0)),IF(COUNTIFS(明細入力!$P$8:$P$307,$A29,明細入力!$D$8:$D$307,"その他の医療費")+COUNTIFS(明細入力!$P$8:$P$307,$A29,明細入力!$D$8:$D$307,"通院交通費*")&gt;0,"○",""),"")</f>
        <v/>
      </c>
      <c r="H29" s="14">
        <f>IF(ISNUMBER(MATCH($A29,明細入力!$O$8:$O$307,0)),SUMIFS(明細入力!$L$8:$L$307,明細入力!$P$8:$P$307,$A29),"")</f>
        <v/>
      </c>
      <c r="I29" s="14">
        <f>IF(ISNUMBER(MATCH($A29,明細入力!$O$8:$O$307,0)),SUMIFS(明細入力!$J$8:$J$307,明細入力!$P$8:$P$307,$A29),"")</f>
        <v/>
      </c>
    </row>
    <row r="30">
      <c r="A30" s="19" t="n">
        <v>25</v>
      </c>
      <c r="B30" s="19">
        <f>IFERROR(INDEX(明細入力!$B$8:$B$307,MATCH($A30,明細入力!$O$8:$O$307,0))&amp;"","")</f>
        <v/>
      </c>
      <c r="C30" s="19">
        <f>IFERROR(INDEX(明細入力!$C$8:$C$307,MATCH($A30,明細入力!$O$8:$O$307,0))&amp;"","")</f>
        <v/>
      </c>
      <c r="D30" s="20">
        <f>IF(ISNUMBER(MATCH($A30,明細入力!$O$8:$O$307,0)),IF(COUNTIFS(明細入力!$P$8:$P$307,$A30,明細入力!$D$8:$D$307,"診療・治療")&gt;0,"○",""),"")</f>
        <v/>
      </c>
      <c r="E30" s="20">
        <f>IF(ISNUMBER(MATCH($A30,明細入力!$O$8:$O$307,0)),IF(COUNTIFS(明細入力!$P$8:$P$307,$A30,明細入力!$D$8:$D$307,"医薬品購入")&gt;0,"○",""),"")</f>
        <v/>
      </c>
      <c r="F30" s="20">
        <f>IF(ISNUMBER(MATCH($A30,明細入力!$O$8:$O$307,0)),IF(COUNTIFS(明細入力!$P$8:$P$307,$A30,明細入力!$D$8:$D$307,"介護保険サービス")&gt;0,"○",""),"")</f>
        <v/>
      </c>
      <c r="G30" s="20">
        <f>IF(ISNUMBER(MATCH($A30,明細入力!$O$8:$O$307,0)),IF(COUNTIFS(明細入力!$P$8:$P$307,$A30,明細入力!$D$8:$D$307,"その他の医療費")+COUNTIFS(明細入力!$P$8:$P$307,$A30,明細入力!$D$8:$D$307,"通院交通費*")&gt;0,"○",""),"")</f>
        <v/>
      </c>
      <c r="H30" s="14">
        <f>IF(ISNUMBER(MATCH($A30,明細入力!$O$8:$O$307,0)),SUMIFS(明細入力!$L$8:$L$307,明細入力!$P$8:$P$307,$A30),"")</f>
        <v/>
      </c>
      <c r="I30" s="14">
        <f>IF(ISNUMBER(MATCH($A30,明細入力!$O$8:$O$307,0)),SUMIFS(明細入力!$J$8:$J$307,明細入力!$P$8:$P$307,$A30),"")</f>
        <v/>
      </c>
    </row>
    <row r="31">
      <c r="A31" s="19" t="n">
        <v>26</v>
      </c>
      <c r="B31" s="19">
        <f>IFERROR(INDEX(明細入力!$B$8:$B$307,MATCH($A31,明細入力!$O$8:$O$307,0))&amp;"","")</f>
        <v/>
      </c>
      <c r="C31" s="19">
        <f>IFERROR(INDEX(明細入力!$C$8:$C$307,MATCH($A31,明細入力!$O$8:$O$307,0))&amp;"","")</f>
        <v/>
      </c>
      <c r="D31" s="20">
        <f>IF(ISNUMBER(MATCH($A31,明細入力!$O$8:$O$307,0)),IF(COUNTIFS(明細入力!$P$8:$P$307,$A31,明細入力!$D$8:$D$307,"診療・治療")&gt;0,"○",""),"")</f>
        <v/>
      </c>
      <c r="E31" s="20">
        <f>IF(ISNUMBER(MATCH($A31,明細入力!$O$8:$O$307,0)),IF(COUNTIFS(明細入力!$P$8:$P$307,$A31,明細入力!$D$8:$D$307,"医薬品購入")&gt;0,"○",""),"")</f>
        <v/>
      </c>
      <c r="F31" s="20">
        <f>IF(ISNUMBER(MATCH($A31,明細入力!$O$8:$O$307,0)),IF(COUNTIFS(明細入力!$P$8:$P$307,$A31,明細入力!$D$8:$D$307,"介護保険サービス")&gt;0,"○",""),"")</f>
        <v/>
      </c>
      <c r="G31" s="20">
        <f>IF(ISNUMBER(MATCH($A31,明細入力!$O$8:$O$307,0)),IF(COUNTIFS(明細入力!$P$8:$P$307,$A31,明細入力!$D$8:$D$307,"その他の医療費")+COUNTIFS(明細入力!$P$8:$P$307,$A31,明細入力!$D$8:$D$307,"通院交通費*")&gt;0,"○",""),"")</f>
        <v/>
      </c>
      <c r="H31" s="14">
        <f>IF(ISNUMBER(MATCH($A31,明細入力!$O$8:$O$307,0)),SUMIFS(明細入力!$L$8:$L$307,明細入力!$P$8:$P$307,$A31),"")</f>
        <v/>
      </c>
      <c r="I31" s="14">
        <f>IF(ISNUMBER(MATCH($A31,明細入力!$O$8:$O$307,0)),SUMIFS(明細入力!$J$8:$J$307,明細入力!$P$8:$P$307,$A31),"")</f>
        <v/>
      </c>
    </row>
    <row r="32">
      <c r="A32" s="19" t="n">
        <v>27</v>
      </c>
      <c r="B32" s="19">
        <f>IFERROR(INDEX(明細入力!$B$8:$B$307,MATCH($A32,明細入力!$O$8:$O$307,0))&amp;"","")</f>
        <v/>
      </c>
      <c r="C32" s="19">
        <f>IFERROR(INDEX(明細入力!$C$8:$C$307,MATCH($A32,明細入力!$O$8:$O$307,0))&amp;"","")</f>
        <v/>
      </c>
      <c r="D32" s="20">
        <f>IF(ISNUMBER(MATCH($A32,明細入力!$O$8:$O$307,0)),IF(COUNTIFS(明細入力!$P$8:$P$307,$A32,明細入力!$D$8:$D$307,"診療・治療")&gt;0,"○",""),"")</f>
        <v/>
      </c>
      <c r="E32" s="20">
        <f>IF(ISNUMBER(MATCH($A32,明細入力!$O$8:$O$307,0)),IF(COUNTIFS(明細入力!$P$8:$P$307,$A32,明細入力!$D$8:$D$307,"医薬品購入")&gt;0,"○",""),"")</f>
        <v/>
      </c>
      <c r="F32" s="20">
        <f>IF(ISNUMBER(MATCH($A32,明細入力!$O$8:$O$307,0)),IF(COUNTIFS(明細入力!$P$8:$P$307,$A32,明細入力!$D$8:$D$307,"介護保険サービス")&gt;0,"○",""),"")</f>
        <v/>
      </c>
      <c r="G32" s="20">
        <f>IF(ISNUMBER(MATCH($A32,明細入力!$O$8:$O$307,0)),IF(COUNTIFS(明細入力!$P$8:$P$307,$A32,明細入力!$D$8:$D$307,"その他の医療費")+COUNTIFS(明細入力!$P$8:$P$307,$A32,明細入力!$D$8:$D$307,"通院交通費*")&gt;0,"○",""),"")</f>
        <v/>
      </c>
      <c r="H32" s="14">
        <f>IF(ISNUMBER(MATCH($A32,明細入力!$O$8:$O$307,0)),SUMIFS(明細入力!$L$8:$L$307,明細入力!$P$8:$P$307,$A32),"")</f>
        <v/>
      </c>
      <c r="I32" s="14">
        <f>IF(ISNUMBER(MATCH($A32,明細入力!$O$8:$O$307,0)),SUMIFS(明細入力!$J$8:$J$307,明細入力!$P$8:$P$307,$A32),"")</f>
        <v/>
      </c>
    </row>
    <row r="33">
      <c r="A33" s="19" t="n">
        <v>28</v>
      </c>
      <c r="B33" s="19">
        <f>IFERROR(INDEX(明細入力!$B$8:$B$307,MATCH($A33,明細入力!$O$8:$O$307,0))&amp;"","")</f>
        <v/>
      </c>
      <c r="C33" s="19">
        <f>IFERROR(INDEX(明細入力!$C$8:$C$307,MATCH($A33,明細入力!$O$8:$O$307,0))&amp;"","")</f>
        <v/>
      </c>
      <c r="D33" s="20">
        <f>IF(ISNUMBER(MATCH($A33,明細入力!$O$8:$O$307,0)),IF(COUNTIFS(明細入力!$P$8:$P$307,$A33,明細入力!$D$8:$D$307,"診療・治療")&gt;0,"○",""),"")</f>
        <v/>
      </c>
      <c r="E33" s="20">
        <f>IF(ISNUMBER(MATCH($A33,明細入力!$O$8:$O$307,0)),IF(COUNTIFS(明細入力!$P$8:$P$307,$A33,明細入力!$D$8:$D$307,"医薬品購入")&gt;0,"○",""),"")</f>
        <v/>
      </c>
      <c r="F33" s="20">
        <f>IF(ISNUMBER(MATCH($A33,明細入力!$O$8:$O$307,0)),IF(COUNTIFS(明細入力!$P$8:$P$307,$A33,明細入力!$D$8:$D$307,"介護保険サービス")&gt;0,"○",""),"")</f>
        <v/>
      </c>
      <c r="G33" s="20">
        <f>IF(ISNUMBER(MATCH($A33,明細入力!$O$8:$O$307,0)),IF(COUNTIFS(明細入力!$P$8:$P$307,$A33,明細入力!$D$8:$D$307,"その他の医療費")+COUNTIFS(明細入力!$P$8:$P$307,$A33,明細入力!$D$8:$D$307,"通院交通費*")&gt;0,"○",""),"")</f>
        <v/>
      </c>
      <c r="H33" s="14">
        <f>IF(ISNUMBER(MATCH($A33,明細入力!$O$8:$O$307,0)),SUMIFS(明細入力!$L$8:$L$307,明細入力!$P$8:$P$307,$A33),"")</f>
        <v/>
      </c>
      <c r="I33" s="14">
        <f>IF(ISNUMBER(MATCH($A33,明細入力!$O$8:$O$307,0)),SUMIFS(明細入力!$J$8:$J$307,明細入力!$P$8:$P$307,$A33),"")</f>
        <v/>
      </c>
    </row>
    <row r="34">
      <c r="A34" s="19" t="n">
        <v>29</v>
      </c>
      <c r="B34" s="19">
        <f>IFERROR(INDEX(明細入力!$B$8:$B$307,MATCH($A34,明細入力!$O$8:$O$307,0))&amp;"","")</f>
        <v/>
      </c>
      <c r="C34" s="19">
        <f>IFERROR(INDEX(明細入力!$C$8:$C$307,MATCH($A34,明細入力!$O$8:$O$307,0))&amp;"","")</f>
        <v/>
      </c>
      <c r="D34" s="20">
        <f>IF(ISNUMBER(MATCH($A34,明細入力!$O$8:$O$307,0)),IF(COUNTIFS(明細入力!$P$8:$P$307,$A34,明細入力!$D$8:$D$307,"診療・治療")&gt;0,"○",""),"")</f>
        <v/>
      </c>
      <c r="E34" s="20">
        <f>IF(ISNUMBER(MATCH($A34,明細入力!$O$8:$O$307,0)),IF(COUNTIFS(明細入力!$P$8:$P$307,$A34,明細入力!$D$8:$D$307,"医薬品購入")&gt;0,"○",""),"")</f>
        <v/>
      </c>
      <c r="F34" s="20">
        <f>IF(ISNUMBER(MATCH($A34,明細入力!$O$8:$O$307,0)),IF(COUNTIFS(明細入力!$P$8:$P$307,$A34,明細入力!$D$8:$D$307,"介護保険サービス")&gt;0,"○",""),"")</f>
        <v/>
      </c>
      <c r="G34" s="20">
        <f>IF(ISNUMBER(MATCH($A34,明細入力!$O$8:$O$307,0)),IF(COUNTIFS(明細入力!$P$8:$P$307,$A34,明細入力!$D$8:$D$307,"その他の医療費")+COUNTIFS(明細入力!$P$8:$P$307,$A34,明細入力!$D$8:$D$307,"通院交通費*")&gt;0,"○",""),"")</f>
        <v/>
      </c>
      <c r="H34" s="14">
        <f>IF(ISNUMBER(MATCH($A34,明細入力!$O$8:$O$307,0)),SUMIFS(明細入力!$L$8:$L$307,明細入力!$P$8:$P$307,$A34),"")</f>
        <v/>
      </c>
      <c r="I34" s="14">
        <f>IF(ISNUMBER(MATCH($A34,明細入力!$O$8:$O$307,0)),SUMIFS(明細入力!$J$8:$J$307,明細入力!$P$8:$P$307,$A34),"")</f>
        <v/>
      </c>
    </row>
    <row r="35">
      <c r="A35" s="19" t="n">
        <v>30</v>
      </c>
      <c r="B35" s="19">
        <f>IFERROR(INDEX(明細入力!$B$8:$B$307,MATCH($A35,明細入力!$O$8:$O$307,0))&amp;"","")</f>
        <v/>
      </c>
      <c r="C35" s="19">
        <f>IFERROR(INDEX(明細入力!$C$8:$C$307,MATCH($A35,明細入力!$O$8:$O$307,0))&amp;"","")</f>
        <v/>
      </c>
      <c r="D35" s="20">
        <f>IF(ISNUMBER(MATCH($A35,明細入力!$O$8:$O$307,0)),IF(COUNTIFS(明細入力!$P$8:$P$307,$A35,明細入力!$D$8:$D$307,"診療・治療")&gt;0,"○",""),"")</f>
        <v/>
      </c>
      <c r="E35" s="20">
        <f>IF(ISNUMBER(MATCH($A35,明細入力!$O$8:$O$307,0)),IF(COUNTIFS(明細入力!$P$8:$P$307,$A35,明細入力!$D$8:$D$307,"医薬品購入")&gt;0,"○",""),"")</f>
        <v/>
      </c>
      <c r="F35" s="20">
        <f>IF(ISNUMBER(MATCH($A35,明細入力!$O$8:$O$307,0)),IF(COUNTIFS(明細入力!$P$8:$P$307,$A35,明細入力!$D$8:$D$307,"介護保険サービス")&gt;0,"○",""),"")</f>
        <v/>
      </c>
      <c r="G35" s="20">
        <f>IF(ISNUMBER(MATCH($A35,明細入力!$O$8:$O$307,0)),IF(COUNTIFS(明細入力!$P$8:$P$307,$A35,明細入力!$D$8:$D$307,"その他の医療費")+COUNTIFS(明細入力!$P$8:$P$307,$A35,明細入力!$D$8:$D$307,"通院交通費*")&gt;0,"○",""),"")</f>
        <v/>
      </c>
      <c r="H35" s="14">
        <f>IF(ISNUMBER(MATCH($A35,明細入力!$O$8:$O$307,0)),SUMIFS(明細入力!$L$8:$L$307,明細入力!$P$8:$P$307,$A35),"")</f>
        <v/>
      </c>
      <c r="I35" s="14">
        <f>IF(ISNUMBER(MATCH($A35,明細入力!$O$8:$O$307,0)),SUMIFS(明細入力!$J$8:$J$307,明細入力!$P$8:$P$307,$A35),"")</f>
        <v/>
      </c>
    </row>
    <row r="36">
      <c r="A36" s="19" t="n">
        <v>31</v>
      </c>
      <c r="B36" s="19">
        <f>IFERROR(INDEX(明細入力!$B$8:$B$307,MATCH($A36,明細入力!$O$8:$O$307,0))&amp;"","")</f>
        <v/>
      </c>
      <c r="C36" s="19">
        <f>IFERROR(INDEX(明細入力!$C$8:$C$307,MATCH($A36,明細入力!$O$8:$O$307,0))&amp;"","")</f>
        <v/>
      </c>
      <c r="D36" s="20">
        <f>IF(ISNUMBER(MATCH($A36,明細入力!$O$8:$O$307,0)),IF(COUNTIFS(明細入力!$P$8:$P$307,$A36,明細入力!$D$8:$D$307,"診療・治療")&gt;0,"○",""),"")</f>
        <v/>
      </c>
      <c r="E36" s="20">
        <f>IF(ISNUMBER(MATCH($A36,明細入力!$O$8:$O$307,0)),IF(COUNTIFS(明細入力!$P$8:$P$307,$A36,明細入力!$D$8:$D$307,"医薬品購入")&gt;0,"○",""),"")</f>
        <v/>
      </c>
      <c r="F36" s="20">
        <f>IF(ISNUMBER(MATCH($A36,明細入力!$O$8:$O$307,0)),IF(COUNTIFS(明細入力!$P$8:$P$307,$A36,明細入力!$D$8:$D$307,"介護保険サービス")&gt;0,"○",""),"")</f>
        <v/>
      </c>
      <c r="G36" s="20">
        <f>IF(ISNUMBER(MATCH($A36,明細入力!$O$8:$O$307,0)),IF(COUNTIFS(明細入力!$P$8:$P$307,$A36,明細入力!$D$8:$D$307,"その他の医療費")+COUNTIFS(明細入力!$P$8:$P$307,$A36,明細入力!$D$8:$D$307,"通院交通費*")&gt;0,"○",""),"")</f>
        <v/>
      </c>
      <c r="H36" s="14">
        <f>IF(ISNUMBER(MATCH($A36,明細入力!$O$8:$O$307,0)),SUMIFS(明細入力!$L$8:$L$307,明細入力!$P$8:$P$307,$A36),"")</f>
        <v/>
      </c>
      <c r="I36" s="14">
        <f>IF(ISNUMBER(MATCH($A36,明細入力!$O$8:$O$307,0)),SUMIFS(明細入力!$J$8:$J$307,明細入力!$P$8:$P$307,$A36),"")</f>
        <v/>
      </c>
    </row>
    <row r="37">
      <c r="A37" s="19" t="n">
        <v>32</v>
      </c>
      <c r="B37" s="19">
        <f>IFERROR(INDEX(明細入力!$B$8:$B$307,MATCH($A37,明細入力!$O$8:$O$307,0))&amp;"","")</f>
        <v/>
      </c>
      <c r="C37" s="19">
        <f>IFERROR(INDEX(明細入力!$C$8:$C$307,MATCH($A37,明細入力!$O$8:$O$307,0))&amp;"","")</f>
        <v/>
      </c>
      <c r="D37" s="20">
        <f>IF(ISNUMBER(MATCH($A37,明細入力!$O$8:$O$307,0)),IF(COUNTIFS(明細入力!$P$8:$P$307,$A37,明細入力!$D$8:$D$307,"診療・治療")&gt;0,"○",""),"")</f>
        <v/>
      </c>
      <c r="E37" s="20">
        <f>IF(ISNUMBER(MATCH($A37,明細入力!$O$8:$O$307,0)),IF(COUNTIFS(明細入力!$P$8:$P$307,$A37,明細入力!$D$8:$D$307,"医薬品購入")&gt;0,"○",""),"")</f>
        <v/>
      </c>
      <c r="F37" s="20">
        <f>IF(ISNUMBER(MATCH($A37,明細入力!$O$8:$O$307,0)),IF(COUNTIFS(明細入力!$P$8:$P$307,$A37,明細入力!$D$8:$D$307,"介護保険サービス")&gt;0,"○",""),"")</f>
        <v/>
      </c>
      <c r="G37" s="20">
        <f>IF(ISNUMBER(MATCH($A37,明細入力!$O$8:$O$307,0)),IF(COUNTIFS(明細入力!$P$8:$P$307,$A37,明細入力!$D$8:$D$307,"その他の医療費")+COUNTIFS(明細入力!$P$8:$P$307,$A37,明細入力!$D$8:$D$307,"通院交通費*")&gt;0,"○",""),"")</f>
        <v/>
      </c>
      <c r="H37" s="14">
        <f>IF(ISNUMBER(MATCH($A37,明細入力!$O$8:$O$307,0)),SUMIFS(明細入力!$L$8:$L$307,明細入力!$P$8:$P$307,$A37),"")</f>
        <v/>
      </c>
      <c r="I37" s="14">
        <f>IF(ISNUMBER(MATCH($A37,明細入力!$O$8:$O$307,0)),SUMIFS(明細入力!$J$8:$J$307,明細入力!$P$8:$P$307,$A37),"")</f>
        <v/>
      </c>
    </row>
    <row r="38">
      <c r="A38" s="19" t="n">
        <v>33</v>
      </c>
      <c r="B38" s="19">
        <f>IFERROR(INDEX(明細入力!$B$8:$B$307,MATCH($A38,明細入力!$O$8:$O$307,0))&amp;"","")</f>
        <v/>
      </c>
      <c r="C38" s="19">
        <f>IFERROR(INDEX(明細入力!$C$8:$C$307,MATCH($A38,明細入力!$O$8:$O$307,0))&amp;"","")</f>
        <v/>
      </c>
      <c r="D38" s="20">
        <f>IF(ISNUMBER(MATCH($A38,明細入力!$O$8:$O$307,0)),IF(COUNTIFS(明細入力!$P$8:$P$307,$A38,明細入力!$D$8:$D$307,"診療・治療")&gt;0,"○",""),"")</f>
        <v/>
      </c>
      <c r="E38" s="20">
        <f>IF(ISNUMBER(MATCH($A38,明細入力!$O$8:$O$307,0)),IF(COUNTIFS(明細入力!$P$8:$P$307,$A38,明細入力!$D$8:$D$307,"医薬品購入")&gt;0,"○",""),"")</f>
        <v/>
      </c>
      <c r="F38" s="20">
        <f>IF(ISNUMBER(MATCH($A38,明細入力!$O$8:$O$307,0)),IF(COUNTIFS(明細入力!$P$8:$P$307,$A38,明細入力!$D$8:$D$307,"介護保険サービス")&gt;0,"○",""),"")</f>
        <v/>
      </c>
      <c r="G38" s="20">
        <f>IF(ISNUMBER(MATCH($A38,明細入力!$O$8:$O$307,0)),IF(COUNTIFS(明細入力!$P$8:$P$307,$A38,明細入力!$D$8:$D$307,"その他の医療費")+COUNTIFS(明細入力!$P$8:$P$307,$A38,明細入力!$D$8:$D$307,"通院交通費*")&gt;0,"○",""),"")</f>
        <v/>
      </c>
      <c r="H38" s="14">
        <f>IF(ISNUMBER(MATCH($A38,明細入力!$O$8:$O$307,0)),SUMIFS(明細入力!$L$8:$L$307,明細入力!$P$8:$P$307,$A38),"")</f>
        <v/>
      </c>
      <c r="I38" s="14">
        <f>IF(ISNUMBER(MATCH($A38,明細入力!$O$8:$O$307,0)),SUMIFS(明細入力!$J$8:$J$307,明細入力!$P$8:$P$307,$A38),"")</f>
        <v/>
      </c>
    </row>
    <row r="39">
      <c r="A39" s="19" t="n">
        <v>34</v>
      </c>
      <c r="B39" s="19">
        <f>IFERROR(INDEX(明細入力!$B$8:$B$307,MATCH($A39,明細入力!$O$8:$O$307,0))&amp;"","")</f>
        <v/>
      </c>
      <c r="C39" s="19">
        <f>IFERROR(INDEX(明細入力!$C$8:$C$307,MATCH($A39,明細入力!$O$8:$O$307,0))&amp;"","")</f>
        <v/>
      </c>
      <c r="D39" s="20">
        <f>IF(ISNUMBER(MATCH($A39,明細入力!$O$8:$O$307,0)),IF(COUNTIFS(明細入力!$P$8:$P$307,$A39,明細入力!$D$8:$D$307,"診療・治療")&gt;0,"○",""),"")</f>
        <v/>
      </c>
      <c r="E39" s="20">
        <f>IF(ISNUMBER(MATCH($A39,明細入力!$O$8:$O$307,0)),IF(COUNTIFS(明細入力!$P$8:$P$307,$A39,明細入力!$D$8:$D$307,"医薬品購入")&gt;0,"○",""),"")</f>
        <v/>
      </c>
      <c r="F39" s="20">
        <f>IF(ISNUMBER(MATCH($A39,明細入力!$O$8:$O$307,0)),IF(COUNTIFS(明細入力!$P$8:$P$307,$A39,明細入力!$D$8:$D$307,"介護保険サービス")&gt;0,"○",""),"")</f>
        <v/>
      </c>
      <c r="G39" s="20">
        <f>IF(ISNUMBER(MATCH($A39,明細入力!$O$8:$O$307,0)),IF(COUNTIFS(明細入力!$P$8:$P$307,$A39,明細入力!$D$8:$D$307,"その他の医療費")+COUNTIFS(明細入力!$P$8:$P$307,$A39,明細入力!$D$8:$D$307,"通院交通費*")&gt;0,"○",""),"")</f>
        <v/>
      </c>
      <c r="H39" s="14">
        <f>IF(ISNUMBER(MATCH($A39,明細入力!$O$8:$O$307,0)),SUMIFS(明細入力!$L$8:$L$307,明細入力!$P$8:$P$307,$A39),"")</f>
        <v/>
      </c>
      <c r="I39" s="14">
        <f>IF(ISNUMBER(MATCH($A39,明細入力!$O$8:$O$307,0)),SUMIFS(明細入力!$J$8:$J$307,明細入力!$P$8:$P$307,$A39),"")</f>
        <v/>
      </c>
    </row>
    <row r="40">
      <c r="A40" s="19" t="n">
        <v>35</v>
      </c>
      <c r="B40" s="19">
        <f>IFERROR(INDEX(明細入力!$B$8:$B$307,MATCH($A40,明細入力!$O$8:$O$307,0))&amp;"","")</f>
        <v/>
      </c>
      <c r="C40" s="19">
        <f>IFERROR(INDEX(明細入力!$C$8:$C$307,MATCH($A40,明細入力!$O$8:$O$307,0))&amp;"","")</f>
        <v/>
      </c>
      <c r="D40" s="20">
        <f>IF(ISNUMBER(MATCH($A40,明細入力!$O$8:$O$307,0)),IF(COUNTIFS(明細入力!$P$8:$P$307,$A40,明細入力!$D$8:$D$307,"診療・治療")&gt;0,"○",""),"")</f>
        <v/>
      </c>
      <c r="E40" s="20">
        <f>IF(ISNUMBER(MATCH($A40,明細入力!$O$8:$O$307,0)),IF(COUNTIFS(明細入力!$P$8:$P$307,$A40,明細入力!$D$8:$D$307,"医薬品購入")&gt;0,"○",""),"")</f>
        <v/>
      </c>
      <c r="F40" s="20">
        <f>IF(ISNUMBER(MATCH($A40,明細入力!$O$8:$O$307,0)),IF(COUNTIFS(明細入力!$P$8:$P$307,$A40,明細入力!$D$8:$D$307,"介護保険サービス")&gt;0,"○",""),"")</f>
        <v/>
      </c>
      <c r="G40" s="20">
        <f>IF(ISNUMBER(MATCH($A40,明細入力!$O$8:$O$307,0)),IF(COUNTIFS(明細入力!$P$8:$P$307,$A40,明細入力!$D$8:$D$307,"その他の医療費")+COUNTIFS(明細入力!$P$8:$P$307,$A40,明細入力!$D$8:$D$307,"通院交通費*")&gt;0,"○",""),"")</f>
        <v/>
      </c>
      <c r="H40" s="14">
        <f>IF(ISNUMBER(MATCH($A40,明細入力!$O$8:$O$307,0)),SUMIFS(明細入力!$L$8:$L$307,明細入力!$P$8:$P$307,$A40),"")</f>
        <v/>
      </c>
      <c r="I40" s="14">
        <f>IF(ISNUMBER(MATCH($A40,明細入力!$O$8:$O$307,0)),SUMIFS(明細入力!$J$8:$J$307,明細入力!$P$8:$P$307,$A40),"")</f>
        <v/>
      </c>
    </row>
    <row r="41">
      <c r="A41" s="19" t="n">
        <v>36</v>
      </c>
      <c r="B41" s="19">
        <f>IFERROR(INDEX(明細入力!$B$8:$B$307,MATCH($A41,明細入力!$O$8:$O$307,0))&amp;"","")</f>
        <v/>
      </c>
      <c r="C41" s="19">
        <f>IFERROR(INDEX(明細入力!$C$8:$C$307,MATCH($A41,明細入力!$O$8:$O$307,0))&amp;"","")</f>
        <v/>
      </c>
      <c r="D41" s="20">
        <f>IF(ISNUMBER(MATCH($A41,明細入力!$O$8:$O$307,0)),IF(COUNTIFS(明細入力!$P$8:$P$307,$A41,明細入力!$D$8:$D$307,"診療・治療")&gt;0,"○",""),"")</f>
        <v/>
      </c>
      <c r="E41" s="20">
        <f>IF(ISNUMBER(MATCH($A41,明細入力!$O$8:$O$307,0)),IF(COUNTIFS(明細入力!$P$8:$P$307,$A41,明細入力!$D$8:$D$307,"医薬品購入")&gt;0,"○",""),"")</f>
        <v/>
      </c>
      <c r="F41" s="20">
        <f>IF(ISNUMBER(MATCH($A41,明細入力!$O$8:$O$307,0)),IF(COUNTIFS(明細入力!$P$8:$P$307,$A41,明細入力!$D$8:$D$307,"介護保険サービス")&gt;0,"○",""),"")</f>
        <v/>
      </c>
      <c r="G41" s="20">
        <f>IF(ISNUMBER(MATCH($A41,明細入力!$O$8:$O$307,0)),IF(COUNTIFS(明細入力!$P$8:$P$307,$A41,明細入力!$D$8:$D$307,"その他の医療費")+COUNTIFS(明細入力!$P$8:$P$307,$A41,明細入力!$D$8:$D$307,"通院交通費*")&gt;0,"○",""),"")</f>
        <v/>
      </c>
      <c r="H41" s="14">
        <f>IF(ISNUMBER(MATCH($A41,明細入力!$O$8:$O$307,0)),SUMIFS(明細入力!$L$8:$L$307,明細入力!$P$8:$P$307,$A41),"")</f>
        <v/>
      </c>
      <c r="I41" s="14">
        <f>IF(ISNUMBER(MATCH($A41,明細入力!$O$8:$O$307,0)),SUMIFS(明細入力!$J$8:$J$307,明細入力!$P$8:$P$307,$A41),"")</f>
        <v/>
      </c>
    </row>
    <row r="42">
      <c r="A42" s="19" t="n">
        <v>37</v>
      </c>
      <c r="B42" s="19">
        <f>IFERROR(INDEX(明細入力!$B$8:$B$307,MATCH($A42,明細入力!$O$8:$O$307,0))&amp;"","")</f>
        <v/>
      </c>
      <c r="C42" s="19">
        <f>IFERROR(INDEX(明細入力!$C$8:$C$307,MATCH($A42,明細入力!$O$8:$O$307,0))&amp;"","")</f>
        <v/>
      </c>
      <c r="D42" s="20">
        <f>IF(ISNUMBER(MATCH($A42,明細入力!$O$8:$O$307,0)),IF(COUNTIFS(明細入力!$P$8:$P$307,$A42,明細入力!$D$8:$D$307,"診療・治療")&gt;0,"○",""),"")</f>
        <v/>
      </c>
      <c r="E42" s="20">
        <f>IF(ISNUMBER(MATCH($A42,明細入力!$O$8:$O$307,0)),IF(COUNTIFS(明細入力!$P$8:$P$307,$A42,明細入力!$D$8:$D$307,"医薬品購入")&gt;0,"○",""),"")</f>
        <v/>
      </c>
      <c r="F42" s="20">
        <f>IF(ISNUMBER(MATCH($A42,明細入力!$O$8:$O$307,0)),IF(COUNTIFS(明細入力!$P$8:$P$307,$A42,明細入力!$D$8:$D$307,"介護保険サービス")&gt;0,"○",""),"")</f>
        <v/>
      </c>
      <c r="G42" s="20">
        <f>IF(ISNUMBER(MATCH($A42,明細入力!$O$8:$O$307,0)),IF(COUNTIFS(明細入力!$P$8:$P$307,$A42,明細入力!$D$8:$D$307,"その他の医療費")+COUNTIFS(明細入力!$P$8:$P$307,$A42,明細入力!$D$8:$D$307,"通院交通費*")&gt;0,"○",""),"")</f>
        <v/>
      </c>
      <c r="H42" s="14">
        <f>IF(ISNUMBER(MATCH($A42,明細入力!$O$8:$O$307,0)),SUMIFS(明細入力!$L$8:$L$307,明細入力!$P$8:$P$307,$A42),"")</f>
        <v/>
      </c>
      <c r="I42" s="14">
        <f>IF(ISNUMBER(MATCH($A42,明細入力!$O$8:$O$307,0)),SUMIFS(明細入力!$J$8:$J$307,明細入力!$P$8:$P$307,$A42),"")</f>
        <v/>
      </c>
    </row>
    <row r="43">
      <c r="A43" s="19" t="n">
        <v>38</v>
      </c>
      <c r="B43" s="19">
        <f>IFERROR(INDEX(明細入力!$B$8:$B$307,MATCH($A43,明細入力!$O$8:$O$307,0))&amp;"","")</f>
        <v/>
      </c>
      <c r="C43" s="19">
        <f>IFERROR(INDEX(明細入力!$C$8:$C$307,MATCH($A43,明細入力!$O$8:$O$307,0))&amp;"","")</f>
        <v/>
      </c>
      <c r="D43" s="20">
        <f>IF(ISNUMBER(MATCH($A43,明細入力!$O$8:$O$307,0)),IF(COUNTIFS(明細入力!$P$8:$P$307,$A43,明細入力!$D$8:$D$307,"診療・治療")&gt;0,"○",""),"")</f>
        <v/>
      </c>
      <c r="E43" s="20">
        <f>IF(ISNUMBER(MATCH($A43,明細入力!$O$8:$O$307,0)),IF(COUNTIFS(明細入力!$P$8:$P$307,$A43,明細入力!$D$8:$D$307,"医薬品購入")&gt;0,"○",""),"")</f>
        <v/>
      </c>
      <c r="F43" s="20">
        <f>IF(ISNUMBER(MATCH($A43,明細入力!$O$8:$O$307,0)),IF(COUNTIFS(明細入力!$P$8:$P$307,$A43,明細入力!$D$8:$D$307,"介護保険サービス")&gt;0,"○",""),"")</f>
        <v/>
      </c>
      <c r="G43" s="20">
        <f>IF(ISNUMBER(MATCH($A43,明細入力!$O$8:$O$307,0)),IF(COUNTIFS(明細入力!$P$8:$P$307,$A43,明細入力!$D$8:$D$307,"その他の医療費")+COUNTIFS(明細入力!$P$8:$P$307,$A43,明細入力!$D$8:$D$307,"通院交通費*")&gt;0,"○",""),"")</f>
        <v/>
      </c>
      <c r="H43" s="14">
        <f>IF(ISNUMBER(MATCH($A43,明細入力!$O$8:$O$307,0)),SUMIFS(明細入力!$L$8:$L$307,明細入力!$P$8:$P$307,$A43),"")</f>
        <v/>
      </c>
      <c r="I43" s="14">
        <f>IF(ISNUMBER(MATCH($A43,明細入力!$O$8:$O$307,0)),SUMIFS(明細入力!$J$8:$J$307,明細入力!$P$8:$P$307,$A43),"")</f>
        <v/>
      </c>
    </row>
    <row r="44">
      <c r="A44" s="19" t="n">
        <v>39</v>
      </c>
      <c r="B44" s="19">
        <f>IFERROR(INDEX(明細入力!$B$8:$B$307,MATCH($A44,明細入力!$O$8:$O$307,0))&amp;"","")</f>
        <v/>
      </c>
      <c r="C44" s="19">
        <f>IFERROR(INDEX(明細入力!$C$8:$C$307,MATCH($A44,明細入力!$O$8:$O$307,0))&amp;"","")</f>
        <v/>
      </c>
      <c r="D44" s="20">
        <f>IF(ISNUMBER(MATCH($A44,明細入力!$O$8:$O$307,0)),IF(COUNTIFS(明細入力!$P$8:$P$307,$A44,明細入力!$D$8:$D$307,"診療・治療")&gt;0,"○",""),"")</f>
        <v/>
      </c>
      <c r="E44" s="20">
        <f>IF(ISNUMBER(MATCH($A44,明細入力!$O$8:$O$307,0)),IF(COUNTIFS(明細入力!$P$8:$P$307,$A44,明細入力!$D$8:$D$307,"医薬品購入")&gt;0,"○",""),"")</f>
        <v/>
      </c>
      <c r="F44" s="20">
        <f>IF(ISNUMBER(MATCH($A44,明細入力!$O$8:$O$307,0)),IF(COUNTIFS(明細入力!$P$8:$P$307,$A44,明細入力!$D$8:$D$307,"介護保険サービス")&gt;0,"○",""),"")</f>
        <v/>
      </c>
      <c r="G44" s="20">
        <f>IF(ISNUMBER(MATCH($A44,明細入力!$O$8:$O$307,0)),IF(COUNTIFS(明細入力!$P$8:$P$307,$A44,明細入力!$D$8:$D$307,"その他の医療費")+COUNTIFS(明細入力!$P$8:$P$307,$A44,明細入力!$D$8:$D$307,"通院交通費*")&gt;0,"○",""),"")</f>
        <v/>
      </c>
      <c r="H44" s="14">
        <f>IF(ISNUMBER(MATCH($A44,明細入力!$O$8:$O$307,0)),SUMIFS(明細入力!$L$8:$L$307,明細入力!$P$8:$P$307,$A44),"")</f>
        <v/>
      </c>
      <c r="I44" s="14">
        <f>IF(ISNUMBER(MATCH($A44,明細入力!$O$8:$O$307,0)),SUMIFS(明細入力!$J$8:$J$307,明細入力!$P$8:$P$307,$A44),"")</f>
        <v/>
      </c>
    </row>
    <row r="45">
      <c r="A45" s="19" t="n">
        <v>40</v>
      </c>
      <c r="B45" s="19">
        <f>IFERROR(INDEX(明細入力!$B$8:$B$307,MATCH($A45,明細入力!$O$8:$O$307,0))&amp;"","")</f>
        <v/>
      </c>
      <c r="C45" s="19">
        <f>IFERROR(INDEX(明細入力!$C$8:$C$307,MATCH($A45,明細入力!$O$8:$O$307,0))&amp;"","")</f>
        <v/>
      </c>
      <c r="D45" s="20">
        <f>IF(ISNUMBER(MATCH($A45,明細入力!$O$8:$O$307,0)),IF(COUNTIFS(明細入力!$P$8:$P$307,$A45,明細入力!$D$8:$D$307,"診療・治療")&gt;0,"○",""),"")</f>
        <v/>
      </c>
      <c r="E45" s="20">
        <f>IF(ISNUMBER(MATCH($A45,明細入力!$O$8:$O$307,0)),IF(COUNTIFS(明細入力!$P$8:$P$307,$A45,明細入力!$D$8:$D$307,"医薬品購入")&gt;0,"○",""),"")</f>
        <v/>
      </c>
      <c r="F45" s="20">
        <f>IF(ISNUMBER(MATCH($A45,明細入力!$O$8:$O$307,0)),IF(COUNTIFS(明細入力!$P$8:$P$307,$A45,明細入力!$D$8:$D$307,"介護保険サービス")&gt;0,"○",""),"")</f>
        <v/>
      </c>
      <c r="G45" s="20">
        <f>IF(ISNUMBER(MATCH($A45,明細入力!$O$8:$O$307,0)),IF(COUNTIFS(明細入力!$P$8:$P$307,$A45,明細入力!$D$8:$D$307,"その他の医療費")+COUNTIFS(明細入力!$P$8:$P$307,$A45,明細入力!$D$8:$D$307,"通院交通費*")&gt;0,"○",""),"")</f>
        <v/>
      </c>
      <c r="H45" s="14">
        <f>IF(ISNUMBER(MATCH($A45,明細入力!$O$8:$O$307,0)),SUMIFS(明細入力!$L$8:$L$307,明細入力!$P$8:$P$307,$A45),"")</f>
        <v/>
      </c>
      <c r="I45" s="14">
        <f>IF(ISNUMBER(MATCH($A45,明細入力!$O$8:$O$307,0)),SUMIFS(明細入力!$J$8:$J$307,明細入力!$P$8:$P$307,$A45),"")</f>
        <v/>
      </c>
    </row>
    <row r="46">
      <c r="A46" s="19" t="n">
        <v>41</v>
      </c>
      <c r="B46" s="19">
        <f>IFERROR(INDEX(明細入力!$B$8:$B$307,MATCH($A46,明細入力!$O$8:$O$307,0))&amp;"","")</f>
        <v/>
      </c>
      <c r="C46" s="19">
        <f>IFERROR(INDEX(明細入力!$C$8:$C$307,MATCH($A46,明細入力!$O$8:$O$307,0))&amp;"","")</f>
        <v/>
      </c>
      <c r="D46" s="20">
        <f>IF(ISNUMBER(MATCH($A46,明細入力!$O$8:$O$307,0)),IF(COUNTIFS(明細入力!$P$8:$P$307,$A46,明細入力!$D$8:$D$307,"診療・治療")&gt;0,"○",""),"")</f>
        <v/>
      </c>
      <c r="E46" s="20">
        <f>IF(ISNUMBER(MATCH($A46,明細入力!$O$8:$O$307,0)),IF(COUNTIFS(明細入力!$P$8:$P$307,$A46,明細入力!$D$8:$D$307,"医薬品購入")&gt;0,"○",""),"")</f>
        <v/>
      </c>
      <c r="F46" s="20">
        <f>IF(ISNUMBER(MATCH($A46,明細入力!$O$8:$O$307,0)),IF(COUNTIFS(明細入力!$P$8:$P$307,$A46,明細入力!$D$8:$D$307,"介護保険サービス")&gt;0,"○",""),"")</f>
        <v/>
      </c>
      <c r="G46" s="20">
        <f>IF(ISNUMBER(MATCH($A46,明細入力!$O$8:$O$307,0)),IF(COUNTIFS(明細入力!$P$8:$P$307,$A46,明細入力!$D$8:$D$307,"その他の医療費")+COUNTIFS(明細入力!$P$8:$P$307,$A46,明細入力!$D$8:$D$307,"通院交通費*")&gt;0,"○",""),"")</f>
        <v/>
      </c>
      <c r="H46" s="14">
        <f>IF(ISNUMBER(MATCH($A46,明細入力!$O$8:$O$307,0)),SUMIFS(明細入力!$L$8:$L$307,明細入力!$P$8:$P$307,$A46),"")</f>
        <v/>
      </c>
      <c r="I46" s="14">
        <f>IF(ISNUMBER(MATCH($A46,明細入力!$O$8:$O$307,0)),SUMIFS(明細入力!$J$8:$J$307,明細入力!$P$8:$P$307,$A46),"")</f>
        <v/>
      </c>
    </row>
    <row r="47">
      <c r="A47" s="19" t="n">
        <v>42</v>
      </c>
      <c r="B47" s="19">
        <f>IFERROR(INDEX(明細入力!$B$8:$B$307,MATCH($A47,明細入力!$O$8:$O$307,0))&amp;"","")</f>
        <v/>
      </c>
      <c r="C47" s="19">
        <f>IFERROR(INDEX(明細入力!$C$8:$C$307,MATCH($A47,明細入力!$O$8:$O$307,0))&amp;"","")</f>
        <v/>
      </c>
      <c r="D47" s="20">
        <f>IF(ISNUMBER(MATCH($A47,明細入力!$O$8:$O$307,0)),IF(COUNTIFS(明細入力!$P$8:$P$307,$A47,明細入力!$D$8:$D$307,"診療・治療")&gt;0,"○",""),"")</f>
        <v/>
      </c>
      <c r="E47" s="20">
        <f>IF(ISNUMBER(MATCH($A47,明細入力!$O$8:$O$307,0)),IF(COUNTIFS(明細入力!$P$8:$P$307,$A47,明細入力!$D$8:$D$307,"医薬品購入")&gt;0,"○",""),"")</f>
        <v/>
      </c>
      <c r="F47" s="20">
        <f>IF(ISNUMBER(MATCH($A47,明細入力!$O$8:$O$307,0)),IF(COUNTIFS(明細入力!$P$8:$P$307,$A47,明細入力!$D$8:$D$307,"介護保険サービス")&gt;0,"○",""),"")</f>
        <v/>
      </c>
      <c r="G47" s="20">
        <f>IF(ISNUMBER(MATCH($A47,明細入力!$O$8:$O$307,0)),IF(COUNTIFS(明細入力!$P$8:$P$307,$A47,明細入力!$D$8:$D$307,"その他の医療費")+COUNTIFS(明細入力!$P$8:$P$307,$A47,明細入力!$D$8:$D$307,"通院交通費*")&gt;0,"○",""),"")</f>
        <v/>
      </c>
      <c r="H47" s="14">
        <f>IF(ISNUMBER(MATCH($A47,明細入力!$O$8:$O$307,0)),SUMIFS(明細入力!$L$8:$L$307,明細入力!$P$8:$P$307,$A47),"")</f>
        <v/>
      </c>
      <c r="I47" s="14">
        <f>IF(ISNUMBER(MATCH($A47,明細入力!$O$8:$O$307,0)),SUMIFS(明細入力!$J$8:$J$307,明細入力!$P$8:$P$307,$A47),"")</f>
        <v/>
      </c>
    </row>
    <row r="48">
      <c r="A48" s="19" t="n">
        <v>43</v>
      </c>
      <c r="B48" s="19">
        <f>IFERROR(INDEX(明細入力!$B$8:$B$307,MATCH($A48,明細入力!$O$8:$O$307,0))&amp;"","")</f>
        <v/>
      </c>
      <c r="C48" s="19">
        <f>IFERROR(INDEX(明細入力!$C$8:$C$307,MATCH($A48,明細入力!$O$8:$O$307,0))&amp;"","")</f>
        <v/>
      </c>
      <c r="D48" s="20">
        <f>IF(ISNUMBER(MATCH($A48,明細入力!$O$8:$O$307,0)),IF(COUNTIFS(明細入力!$P$8:$P$307,$A48,明細入力!$D$8:$D$307,"診療・治療")&gt;0,"○",""),"")</f>
        <v/>
      </c>
      <c r="E48" s="20">
        <f>IF(ISNUMBER(MATCH($A48,明細入力!$O$8:$O$307,0)),IF(COUNTIFS(明細入力!$P$8:$P$307,$A48,明細入力!$D$8:$D$307,"医薬品購入")&gt;0,"○",""),"")</f>
        <v/>
      </c>
      <c r="F48" s="20">
        <f>IF(ISNUMBER(MATCH($A48,明細入力!$O$8:$O$307,0)),IF(COUNTIFS(明細入力!$P$8:$P$307,$A48,明細入力!$D$8:$D$307,"介護保険サービス")&gt;0,"○",""),"")</f>
        <v/>
      </c>
      <c r="G48" s="20">
        <f>IF(ISNUMBER(MATCH($A48,明細入力!$O$8:$O$307,0)),IF(COUNTIFS(明細入力!$P$8:$P$307,$A48,明細入力!$D$8:$D$307,"その他の医療費")+COUNTIFS(明細入力!$P$8:$P$307,$A48,明細入力!$D$8:$D$307,"通院交通費*")&gt;0,"○",""),"")</f>
        <v/>
      </c>
      <c r="H48" s="14">
        <f>IF(ISNUMBER(MATCH($A48,明細入力!$O$8:$O$307,0)),SUMIFS(明細入力!$L$8:$L$307,明細入力!$P$8:$P$307,$A48),"")</f>
        <v/>
      </c>
      <c r="I48" s="14">
        <f>IF(ISNUMBER(MATCH($A48,明細入力!$O$8:$O$307,0)),SUMIFS(明細入力!$J$8:$J$307,明細入力!$P$8:$P$307,$A48),"")</f>
        <v/>
      </c>
    </row>
    <row r="49">
      <c r="A49" s="19" t="n">
        <v>44</v>
      </c>
      <c r="B49" s="19">
        <f>IFERROR(INDEX(明細入力!$B$8:$B$307,MATCH($A49,明細入力!$O$8:$O$307,0))&amp;"","")</f>
        <v/>
      </c>
      <c r="C49" s="19">
        <f>IFERROR(INDEX(明細入力!$C$8:$C$307,MATCH($A49,明細入力!$O$8:$O$307,0))&amp;"","")</f>
        <v/>
      </c>
      <c r="D49" s="20">
        <f>IF(ISNUMBER(MATCH($A49,明細入力!$O$8:$O$307,0)),IF(COUNTIFS(明細入力!$P$8:$P$307,$A49,明細入力!$D$8:$D$307,"診療・治療")&gt;0,"○",""),"")</f>
        <v/>
      </c>
      <c r="E49" s="20">
        <f>IF(ISNUMBER(MATCH($A49,明細入力!$O$8:$O$307,0)),IF(COUNTIFS(明細入力!$P$8:$P$307,$A49,明細入力!$D$8:$D$307,"医薬品購入")&gt;0,"○",""),"")</f>
        <v/>
      </c>
      <c r="F49" s="20">
        <f>IF(ISNUMBER(MATCH($A49,明細入力!$O$8:$O$307,0)),IF(COUNTIFS(明細入力!$P$8:$P$307,$A49,明細入力!$D$8:$D$307,"介護保険サービス")&gt;0,"○",""),"")</f>
        <v/>
      </c>
      <c r="G49" s="20">
        <f>IF(ISNUMBER(MATCH($A49,明細入力!$O$8:$O$307,0)),IF(COUNTIFS(明細入力!$P$8:$P$307,$A49,明細入力!$D$8:$D$307,"その他の医療費")+COUNTIFS(明細入力!$P$8:$P$307,$A49,明細入力!$D$8:$D$307,"通院交通費*")&gt;0,"○",""),"")</f>
        <v/>
      </c>
      <c r="H49" s="14">
        <f>IF(ISNUMBER(MATCH($A49,明細入力!$O$8:$O$307,0)),SUMIFS(明細入力!$L$8:$L$307,明細入力!$P$8:$P$307,$A49),"")</f>
        <v/>
      </c>
      <c r="I49" s="14">
        <f>IF(ISNUMBER(MATCH($A49,明細入力!$O$8:$O$307,0)),SUMIFS(明細入力!$J$8:$J$307,明細入力!$P$8:$P$307,$A49),"")</f>
        <v/>
      </c>
    </row>
    <row r="50">
      <c r="A50" s="19" t="n">
        <v>45</v>
      </c>
      <c r="B50" s="19">
        <f>IFERROR(INDEX(明細入力!$B$8:$B$307,MATCH($A50,明細入力!$O$8:$O$307,0))&amp;"","")</f>
        <v/>
      </c>
      <c r="C50" s="19">
        <f>IFERROR(INDEX(明細入力!$C$8:$C$307,MATCH($A50,明細入力!$O$8:$O$307,0))&amp;"","")</f>
        <v/>
      </c>
      <c r="D50" s="20">
        <f>IF(ISNUMBER(MATCH($A50,明細入力!$O$8:$O$307,0)),IF(COUNTIFS(明細入力!$P$8:$P$307,$A50,明細入力!$D$8:$D$307,"診療・治療")&gt;0,"○",""),"")</f>
        <v/>
      </c>
      <c r="E50" s="20">
        <f>IF(ISNUMBER(MATCH($A50,明細入力!$O$8:$O$307,0)),IF(COUNTIFS(明細入力!$P$8:$P$307,$A50,明細入力!$D$8:$D$307,"医薬品購入")&gt;0,"○",""),"")</f>
        <v/>
      </c>
      <c r="F50" s="20">
        <f>IF(ISNUMBER(MATCH($A50,明細入力!$O$8:$O$307,0)),IF(COUNTIFS(明細入力!$P$8:$P$307,$A50,明細入力!$D$8:$D$307,"介護保険サービス")&gt;0,"○",""),"")</f>
        <v/>
      </c>
      <c r="G50" s="20">
        <f>IF(ISNUMBER(MATCH($A50,明細入力!$O$8:$O$307,0)),IF(COUNTIFS(明細入力!$P$8:$P$307,$A50,明細入力!$D$8:$D$307,"その他の医療費")+COUNTIFS(明細入力!$P$8:$P$307,$A50,明細入力!$D$8:$D$307,"通院交通費*")&gt;0,"○",""),"")</f>
        <v/>
      </c>
      <c r="H50" s="14">
        <f>IF(ISNUMBER(MATCH($A50,明細入力!$O$8:$O$307,0)),SUMIFS(明細入力!$L$8:$L$307,明細入力!$P$8:$P$307,$A50),"")</f>
        <v/>
      </c>
      <c r="I50" s="14">
        <f>IF(ISNUMBER(MATCH($A50,明細入力!$O$8:$O$307,0)),SUMIFS(明細入力!$J$8:$J$307,明細入力!$P$8:$P$307,$A50),"")</f>
        <v/>
      </c>
    </row>
    <row r="51">
      <c r="A51" s="19" t="n">
        <v>46</v>
      </c>
      <c r="B51" s="19">
        <f>IFERROR(INDEX(明細入力!$B$8:$B$307,MATCH($A51,明細入力!$O$8:$O$307,0))&amp;"","")</f>
        <v/>
      </c>
      <c r="C51" s="19">
        <f>IFERROR(INDEX(明細入力!$C$8:$C$307,MATCH($A51,明細入力!$O$8:$O$307,0))&amp;"","")</f>
        <v/>
      </c>
      <c r="D51" s="20">
        <f>IF(ISNUMBER(MATCH($A51,明細入力!$O$8:$O$307,0)),IF(COUNTIFS(明細入力!$P$8:$P$307,$A51,明細入力!$D$8:$D$307,"診療・治療")&gt;0,"○",""),"")</f>
        <v/>
      </c>
      <c r="E51" s="20">
        <f>IF(ISNUMBER(MATCH($A51,明細入力!$O$8:$O$307,0)),IF(COUNTIFS(明細入力!$P$8:$P$307,$A51,明細入力!$D$8:$D$307,"医薬品購入")&gt;0,"○",""),"")</f>
        <v/>
      </c>
      <c r="F51" s="20">
        <f>IF(ISNUMBER(MATCH($A51,明細入力!$O$8:$O$307,0)),IF(COUNTIFS(明細入力!$P$8:$P$307,$A51,明細入力!$D$8:$D$307,"介護保険サービス")&gt;0,"○",""),"")</f>
        <v/>
      </c>
      <c r="G51" s="20">
        <f>IF(ISNUMBER(MATCH($A51,明細入力!$O$8:$O$307,0)),IF(COUNTIFS(明細入力!$P$8:$P$307,$A51,明細入力!$D$8:$D$307,"その他の医療費")+COUNTIFS(明細入力!$P$8:$P$307,$A51,明細入力!$D$8:$D$307,"通院交通費*")&gt;0,"○",""),"")</f>
        <v/>
      </c>
      <c r="H51" s="14">
        <f>IF(ISNUMBER(MATCH($A51,明細入力!$O$8:$O$307,0)),SUMIFS(明細入力!$L$8:$L$307,明細入力!$P$8:$P$307,$A51),"")</f>
        <v/>
      </c>
      <c r="I51" s="14">
        <f>IF(ISNUMBER(MATCH($A51,明細入力!$O$8:$O$307,0)),SUMIFS(明細入力!$J$8:$J$307,明細入力!$P$8:$P$307,$A51),"")</f>
        <v/>
      </c>
    </row>
    <row r="52">
      <c r="A52" s="19" t="n">
        <v>47</v>
      </c>
      <c r="B52" s="19">
        <f>IFERROR(INDEX(明細入力!$B$8:$B$307,MATCH($A52,明細入力!$O$8:$O$307,0))&amp;"","")</f>
        <v/>
      </c>
      <c r="C52" s="19">
        <f>IFERROR(INDEX(明細入力!$C$8:$C$307,MATCH($A52,明細入力!$O$8:$O$307,0))&amp;"","")</f>
        <v/>
      </c>
      <c r="D52" s="20">
        <f>IF(ISNUMBER(MATCH($A52,明細入力!$O$8:$O$307,0)),IF(COUNTIFS(明細入力!$P$8:$P$307,$A52,明細入力!$D$8:$D$307,"診療・治療")&gt;0,"○",""),"")</f>
        <v/>
      </c>
      <c r="E52" s="20">
        <f>IF(ISNUMBER(MATCH($A52,明細入力!$O$8:$O$307,0)),IF(COUNTIFS(明細入力!$P$8:$P$307,$A52,明細入力!$D$8:$D$307,"医薬品購入")&gt;0,"○",""),"")</f>
        <v/>
      </c>
      <c r="F52" s="20">
        <f>IF(ISNUMBER(MATCH($A52,明細入力!$O$8:$O$307,0)),IF(COUNTIFS(明細入力!$P$8:$P$307,$A52,明細入力!$D$8:$D$307,"介護保険サービス")&gt;0,"○",""),"")</f>
        <v/>
      </c>
      <c r="G52" s="20">
        <f>IF(ISNUMBER(MATCH($A52,明細入力!$O$8:$O$307,0)),IF(COUNTIFS(明細入力!$P$8:$P$307,$A52,明細入力!$D$8:$D$307,"その他の医療費")+COUNTIFS(明細入力!$P$8:$P$307,$A52,明細入力!$D$8:$D$307,"通院交通費*")&gt;0,"○",""),"")</f>
        <v/>
      </c>
      <c r="H52" s="14">
        <f>IF(ISNUMBER(MATCH($A52,明細入力!$O$8:$O$307,0)),SUMIFS(明細入力!$L$8:$L$307,明細入力!$P$8:$P$307,$A52),"")</f>
        <v/>
      </c>
      <c r="I52" s="14">
        <f>IF(ISNUMBER(MATCH($A52,明細入力!$O$8:$O$307,0)),SUMIFS(明細入力!$J$8:$J$307,明細入力!$P$8:$P$307,$A52),"")</f>
        <v/>
      </c>
    </row>
    <row r="53">
      <c r="A53" s="19" t="n">
        <v>48</v>
      </c>
      <c r="B53" s="19">
        <f>IFERROR(INDEX(明細入力!$B$8:$B$307,MATCH($A53,明細入力!$O$8:$O$307,0))&amp;"","")</f>
        <v/>
      </c>
      <c r="C53" s="19">
        <f>IFERROR(INDEX(明細入力!$C$8:$C$307,MATCH($A53,明細入力!$O$8:$O$307,0))&amp;"","")</f>
        <v/>
      </c>
      <c r="D53" s="20">
        <f>IF(ISNUMBER(MATCH($A53,明細入力!$O$8:$O$307,0)),IF(COUNTIFS(明細入力!$P$8:$P$307,$A53,明細入力!$D$8:$D$307,"診療・治療")&gt;0,"○",""),"")</f>
        <v/>
      </c>
      <c r="E53" s="20">
        <f>IF(ISNUMBER(MATCH($A53,明細入力!$O$8:$O$307,0)),IF(COUNTIFS(明細入力!$P$8:$P$307,$A53,明細入力!$D$8:$D$307,"医薬品購入")&gt;0,"○",""),"")</f>
        <v/>
      </c>
      <c r="F53" s="20">
        <f>IF(ISNUMBER(MATCH($A53,明細入力!$O$8:$O$307,0)),IF(COUNTIFS(明細入力!$P$8:$P$307,$A53,明細入力!$D$8:$D$307,"介護保険サービス")&gt;0,"○",""),"")</f>
        <v/>
      </c>
      <c r="G53" s="20">
        <f>IF(ISNUMBER(MATCH($A53,明細入力!$O$8:$O$307,0)),IF(COUNTIFS(明細入力!$P$8:$P$307,$A53,明細入力!$D$8:$D$307,"その他の医療費")+COUNTIFS(明細入力!$P$8:$P$307,$A53,明細入力!$D$8:$D$307,"通院交通費*")&gt;0,"○",""),"")</f>
        <v/>
      </c>
      <c r="H53" s="14">
        <f>IF(ISNUMBER(MATCH($A53,明細入力!$O$8:$O$307,0)),SUMIFS(明細入力!$L$8:$L$307,明細入力!$P$8:$P$307,$A53),"")</f>
        <v/>
      </c>
      <c r="I53" s="14">
        <f>IF(ISNUMBER(MATCH($A53,明細入力!$O$8:$O$307,0)),SUMIFS(明細入力!$J$8:$J$307,明細入力!$P$8:$P$307,$A53),"")</f>
        <v/>
      </c>
    </row>
    <row r="54">
      <c r="A54" s="19" t="n">
        <v>49</v>
      </c>
      <c r="B54" s="19">
        <f>IFERROR(INDEX(明細入力!$B$8:$B$307,MATCH($A54,明細入力!$O$8:$O$307,0))&amp;"","")</f>
        <v/>
      </c>
      <c r="C54" s="19">
        <f>IFERROR(INDEX(明細入力!$C$8:$C$307,MATCH($A54,明細入力!$O$8:$O$307,0))&amp;"","")</f>
        <v/>
      </c>
      <c r="D54" s="20">
        <f>IF(ISNUMBER(MATCH($A54,明細入力!$O$8:$O$307,0)),IF(COUNTIFS(明細入力!$P$8:$P$307,$A54,明細入力!$D$8:$D$307,"診療・治療")&gt;0,"○",""),"")</f>
        <v/>
      </c>
      <c r="E54" s="20">
        <f>IF(ISNUMBER(MATCH($A54,明細入力!$O$8:$O$307,0)),IF(COUNTIFS(明細入力!$P$8:$P$307,$A54,明細入力!$D$8:$D$307,"医薬品購入")&gt;0,"○",""),"")</f>
        <v/>
      </c>
      <c r="F54" s="20">
        <f>IF(ISNUMBER(MATCH($A54,明細入力!$O$8:$O$307,0)),IF(COUNTIFS(明細入力!$P$8:$P$307,$A54,明細入力!$D$8:$D$307,"介護保険サービス")&gt;0,"○",""),"")</f>
        <v/>
      </c>
      <c r="G54" s="20">
        <f>IF(ISNUMBER(MATCH($A54,明細入力!$O$8:$O$307,0)),IF(COUNTIFS(明細入力!$P$8:$P$307,$A54,明細入力!$D$8:$D$307,"その他の医療費")+COUNTIFS(明細入力!$P$8:$P$307,$A54,明細入力!$D$8:$D$307,"通院交通費*")&gt;0,"○",""),"")</f>
        <v/>
      </c>
      <c r="H54" s="14">
        <f>IF(ISNUMBER(MATCH($A54,明細入力!$O$8:$O$307,0)),SUMIFS(明細入力!$L$8:$L$307,明細入力!$P$8:$P$307,$A54),"")</f>
        <v/>
      </c>
      <c r="I54" s="14">
        <f>IF(ISNUMBER(MATCH($A54,明細入力!$O$8:$O$307,0)),SUMIFS(明細入力!$J$8:$J$307,明細入力!$P$8:$P$307,$A54),"")</f>
        <v/>
      </c>
    </row>
    <row r="55">
      <c r="A55" s="19" t="n">
        <v>50</v>
      </c>
      <c r="B55" s="19">
        <f>IFERROR(INDEX(明細入力!$B$8:$B$307,MATCH($A55,明細入力!$O$8:$O$307,0))&amp;"","")</f>
        <v/>
      </c>
      <c r="C55" s="19">
        <f>IFERROR(INDEX(明細入力!$C$8:$C$307,MATCH($A55,明細入力!$O$8:$O$307,0))&amp;"","")</f>
        <v/>
      </c>
      <c r="D55" s="20">
        <f>IF(ISNUMBER(MATCH($A55,明細入力!$O$8:$O$307,0)),IF(COUNTIFS(明細入力!$P$8:$P$307,$A55,明細入力!$D$8:$D$307,"診療・治療")&gt;0,"○",""),"")</f>
        <v/>
      </c>
      <c r="E55" s="20">
        <f>IF(ISNUMBER(MATCH($A55,明細入力!$O$8:$O$307,0)),IF(COUNTIFS(明細入力!$P$8:$P$307,$A55,明細入力!$D$8:$D$307,"医薬品購入")&gt;0,"○",""),"")</f>
        <v/>
      </c>
      <c r="F55" s="20">
        <f>IF(ISNUMBER(MATCH($A55,明細入力!$O$8:$O$307,0)),IF(COUNTIFS(明細入力!$P$8:$P$307,$A55,明細入力!$D$8:$D$307,"介護保険サービス")&gt;0,"○",""),"")</f>
        <v/>
      </c>
      <c r="G55" s="20">
        <f>IF(ISNUMBER(MATCH($A55,明細入力!$O$8:$O$307,0)),IF(COUNTIFS(明細入力!$P$8:$P$307,$A55,明細入力!$D$8:$D$307,"その他の医療費")+COUNTIFS(明細入力!$P$8:$P$307,$A55,明細入力!$D$8:$D$307,"通院交通費*")&gt;0,"○",""),"")</f>
        <v/>
      </c>
      <c r="H55" s="14">
        <f>IF(ISNUMBER(MATCH($A55,明細入力!$O$8:$O$307,0)),SUMIFS(明細入力!$L$8:$L$307,明細入力!$P$8:$P$307,$A55),"")</f>
        <v/>
      </c>
      <c r="I55" s="14">
        <f>IF(ISNUMBER(MATCH($A55,明細入力!$O$8:$O$307,0)),SUMIFS(明細入力!$J$8:$J$307,明細入力!$P$8:$P$307,$A55),"")</f>
        <v/>
      </c>
    </row>
    <row r="56">
      <c r="A56" s="19" t="n">
        <v>51</v>
      </c>
      <c r="B56" s="19">
        <f>IFERROR(INDEX(明細入力!$B$8:$B$307,MATCH($A56,明細入力!$O$8:$O$307,0))&amp;"","")</f>
        <v/>
      </c>
      <c r="C56" s="19">
        <f>IFERROR(INDEX(明細入力!$C$8:$C$307,MATCH($A56,明細入力!$O$8:$O$307,0))&amp;"","")</f>
        <v/>
      </c>
      <c r="D56" s="20">
        <f>IF(ISNUMBER(MATCH($A56,明細入力!$O$8:$O$307,0)),IF(COUNTIFS(明細入力!$P$8:$P$307,$A56,明細入力!$D$8:$D$307,"診療・治療")&gt;0,"○",""),"")</f>
        <v/>
      </c>
      <c r="E56" s="20">
        <f>IF(ISNUMBER(MATCH($A56,明細入力!$O$8:$O$307,0)),IF(COUNTIFS(明細入力!$P$8:$P$307,$A56,明細入力!$D$8:$D$307,"医薬品購入")&gt;0,"○",""),"")</f>
        <v/>
      </c>
      <c r="F56" s="20">
        <f>IF(ISNUMBER(MATCH($A56,明細入力!$O$8:$O$307,0)),IF(COUNTIFS(明細入力!$P$8:$P$307,$A56,明細入力!$D$8:$D$307,"介護保険サービス")&gt;0,"○",""),"")</f>
        <v/>
      </c>
      <c r="G56" s="20">
        <f>IF(ISNUMBER(MATCH($A56,明細入力!$O$8:$O$307,0)),IF(COUNTIFS(明細入力!$P$8:$P$307,$A56,明細入力!$D$8:$D$307,"その他の医療費")+COUNTIFS(明細入力!$P$8:$P$307,$A56,明細入力!$D$8:$D$307,"通院交通費*")&gt;0,"○",""),"")</f>
        <v/>
      </c>
      <c r="H56" s="14">
        <f>IF(ISNUMBER(MATCH($A56,明細入力!$O$8:$O$307,0)),SUMIFS(明細入力!$L$8:$L$307,明細入力!$P$8:$P$307,$A56),"")</f>
        <v/>
      </c>
      <c r="I56" s="14">
        <f>IF(ISNUMBER(MATCH($A56,明細入力!$O$8:$O$307,0)),SUMIFS(明細入力!$J$8:$J$307,明細入力!$P$8:$P$307,$A56),"")</f>
        <v/>
      </c>
    </row>
    <row r="57">
      <c r="A57" s="19" t="n">
        <v>52</v>
      </c>
      <c r="B57" s="19">
        <f>IFERROR(INDEX(明細入力!$B$8:$B$307,MATCH($A57,明細入力!$O$8:$O$307,0))&amp;"","")</f>
        <v/>
      </c>
      <c r="C57" s="19">
        <f>IFERROR(INDEX(明細入力!$C$8:$C$307,MATCH($A57,明細入力!$O$8:$O$307,0))&amp;"","")</f>
        <v/>
      </c>
      <c r="D57" s="20">
        <f>IF(ISNUMBER(MATCH($A57,明細入力!$O$8:$O$307,0)),IF(COUNTIFS(明細入力!$P$8:$P$307,$A57,明細入力!$D$8:$D$307,"診療・治療")&gt;0,"○",""),"")</f>
        <v/>
      </c>
      <c r="E57" s="20">
        <f>IF(ISNUMBER(MATCH($A57,明細入力!$O$8:$O$307,0)),IF(COUNTIFS(明細入力!$P$8:$P$307,$A57,明細入力!$D$8:$D$307,"医薬品購入")&gt;0,"○",""),"")</f>
        <v/>
      </c>
      <c r="F57" s="20">
        <f>IF(ISNUMBER(MATCH($A57,明細入力!$O$8:$O$307,0)),IF(COUNTIFS(明細入力!$P$8:$P$307,$A57,明細入力!$D$8:$D$307,"介護保険サービス")&gt;0,"○",""),"")</f>
        <v/>
      </c>
      <c r="G57" s="20">
        <f>IF(ISNUMBER(MATCH($A57,明細入力!$O$8:$O$307,0)),IF(COUNTIFS(明細入力!$P$8:$P$307,$A57,明細入力!$D$8:$D$307,"その他の医療費")+COUNTIFS(明細入力!$P$8:$P$307,$A57,明細入力!$D$8:$D$307,"通院交通費*")&gt;0,"○",""),"")</f>
        <v/>
      </c>
      <c r="H57" s="14">
        <f>IF(ISNUMBER(MATCH($A57,明細入力!$O$8:$O$307,0)),SUMIFS(明細入力!$L$8:$L$307,明細入力!$P$8:$P$307,$A57),"")</f>
        <v/>
      </c>
      <c r="I57" s="14">
        <f>IF(ISNUMBER(MATCH($A57,明細入力!$O$8:$O$307,0)),SUMIFS(明細入力!$J$8:$J$307,明細入力!$P$8:$P$307,$A57),"")</f>
        <v/>
      </c>
    </row>
    <row r="58">
      <c r="A58" s="19" t="n">
        <v>53</v>
      </c>
      <c r="B58" s="19">
        <f>IFERROR(INDEX(明細入力!$B$8:$B$307,MATCH($A58,明細入力!$O$8:$O$307,0))&amp;"","")</f>
        <v/>
      </c>
      <c r="C58" s="19">
        <f>IFERROR(INDEX(明細入力!$C$8:$C$307,MATCH($A58,明細入力!$O$8:$O$307,0))&amp;"","")</f>
        <v/>
      </c>
      <c r="D58" s="20">
        <f>IF(ISNUMBER(MATCH($A58,明細入力!$O$8:$O$307,0)),IF(COUNTIFS(明細入力!$P$8:$P$307,$A58,明細入力!$D$8:$D$307,"診療・治療")&gt;0,"○",""),"")</f>
        <v/>
      </c>
      <c r="E58" s="20">
        <f>IF(ISNUMBER(MATCH($A58,明細入力!$O$8:$O$307,0)),IF(COUNTIFS(明細入力!$P$8:$P$307,$A58,明細入力!$D$8:$D$307,"医薬品購入")&gt;0,"○",""),"")</f>
        <v/>
      </c>
      <c r="F58" s="20">
        <f>IF(ISNUMBER(MATCH($A58,明細入力!$O$8:$O$307,0)),IF(COUNTIFS(明細入力!$P$8:$P$307,$A58,明細入力!$D$8:$D$307,"介護保険サービス")&gt;0,"○",""),"")</f>
        <v/>
      </c>
      <c r="G58" s="20">
        <f>IF(ISNUMBER(MATCH($A58,明細入力!$O$8:$O$307,0)),IF(COUNTIFS(明細入力!$P$8:$P$307,$A58,明細入力!$D$8:$D$307,"その他の医療費")+COUNTIFS(明細入力!$P$8:$P$307,$A58,明細入力!$D$8:$D$307,"通院交通費*")&gt;0,"○",""),"")</f>
        <v/>
      </c>
      <c r="H58" s="14">
        <f>IF(ISNUMBER(MATCH($A58,明細入力!$O$8:$O$307,0)),SUMIFS(明細入力!$L$8:$L$307,明細入力!$P$8:$P$307,$A58),"")</f>
        <v/>
      </c>
      <c r="I58" s="14">
        <f>IF(ISNUMBER(MATCH($A58,明細入力!$O$8:$O$307,0)),SUMIFS(明細入力!$J$8:$J$307,明細入力!$P$8:$P$307,$A58),"")</f>
        <v/>
      </c>
    </row>
    <row r="59">
      <c r="A59" s="19" t="n">
        <v>54</v>
      </c>
      <c r="B59" s="19">
        <f>IFERROR(INDEX(明細入力!$B$8:$B$307,MATCH($A59,明細入力!$O$8:$O$307,0))&amp;"","")</f>
        <v/>
      </c>
      <c r="C59" s="19">
        <f>IFERROR(INDEX(明細入力!$C$8:$C$307,MATCH($A59,明細入力!$O$8:$O$307,0))&amp;"","")</f>
        <v/>
      </c>
      <c r="D59" s="20">
        <f>IF(ISNUMBER(MATCH($A59,明細入力!$O$8:$O$307,0)),IF(COUNTIFS(明細入力!$P$8:$P$307,$A59,明細入力!$D$8:$D$307,"診療・治療")&gt;0,"○",""),"")</f>
        <v/>
      </c>
      <c r="E59" s="20">
        <f>IF(ISNUMBER(MATCH($A59,明細入力!$O$8:$O$307,0)),IF(COUNTIFS(明細入力!$P$8:$P$307,$A59,明細入力!$D$8:$D$307,"医薬品購入")&gt;0,"○",""),"")</f>
        <v/>
      </c>
      <c r="F59" s="20">
        <f>IF(ISNUMBER(MATCH($A59,明細入力!$O$8:$O$307,0)),IF(COUNTIFS(明細入力!$P$8:$P$307,$A59,明細入力!$D$8:$D$307,"介護保険サービス")&gt;0,"○",""),"")</f>
        <v/>
      </c>
      <c r="G59" s="20">
        <f>IF(ISNUMBER(MATCH($A59,明細入力!$O$8:$O$307,0)),IF(COUNTIFS(明細入力!$P$8:$P$307,$A59,明細入力!$D$8:$D$307,"その他の医療費")+COUNTIFS(明細入力!$P$8:$P$307,$A59,明細入力!$D$8:$D$307,"通院交通費*")&gt;0,"○",""),"")</f>
        <v/>
      </c>
      <c r="H59" s="14">
        <f>IF(ISNUMBER(MATCH($A59,明細入力!$O$8:$O$307,0)),SUMIFS(明細入力!$L$8:$L$307,明細入力!$P$8:$P$307,$A59),"")</f>
        <v/>
      </c>
      <c r="I59" s="14">
        <f>IF(ISNUMBER(MATCH($A59,明細入力!$O$8:$O$307,0)),SUMIFS(明細入力!$J$8:$J$307,明細入力!$P$8:$P$307,$A59),"")</f>
        <v/>
      </c>
    </row>
    <row r="60">
      <c r="A60" s="19" t="n">
        <v>55</v>
      </c>
      <c r="B60" s="19">
        <f>IFERROR(INDEX(明細入力!$B$8:$B$307,MATCH($A60,明細入力!$O$8:$O$307,0))&amp;"","")</f>
        <v/>
      </c>
      <c r="C60" s="19">
        <f>IFERROR(INDEX(明細入力!$C$8:$C$307,MATCH($A60,明細入力!$O$8:$O$307,0))&amp;"","")</f>
        <v/>
      </c>
      <c r="D60" s="20">
        <f>IF(ISNUMBER(MATCH($A60,明細入力!$O$8:$O$307,0)),IF(COUNTIFS(明細入力!$P$8:$P$307,$A60,明細入力!$D$8:$D$307,"診療・治療")&gt;0,"○",""),"")</f>
        <v/>
      </c>
      <c r="E60" s="20">
        <f>IF(ISNUMBER(MATCH($A60,明細入力!$O$8:$O$307,0)),IF(COUNTIFS(明細入力!$P$8:$P$307,$A60,明細入力!$D$8:$D$307,"医薬品購入")&gt;0,"○",""),"")</f>
        <v/>
      </c>
      <c r="F60" s="20">
        <f>IF(ISNUMBER(MATCH($A60,明細入力!$O$8:$O$307,0)),IF(COUNTIFS(明細入力!$P$8:$P$307,$A60,明細入力!$D$8:$D$307,"介護保険サービス")&gt;0,"○",""),"")</f>
        <v/>
      </c>
      <c r="G60" s="20">
        <f>IF(ISNUMBER(MATCH($A60,明細入力!$O$8:$O$307,0)),IF(COUNTIFS(明細入力!$P$8:$P$307,$A60,明細入力!$D$8:$D$307,"その他の医療費")+COUNTIFS(明細入力!$P$8:$P$307,$A60,明細入力!$D$8:$D$307,"通院交通費*")&gt;0,"○",""),"")</f>
        <v/>
      </c>
      <c r="H60" s="14">
        <f>IF(ISNUMBER(MATCH($A60,明細入力!$O$8:$O$307,0)),SUMIFS(明細入力!$L$8:$L$307,明細入力!$P$8:$P$307,$A60),"")</f>
        <v/>
      </c>
      <c r="I60" s="14">
        <f>IF(ISNUMBER(MATCH($A60,明細入力!$O$8:$O$307,0)),SUMIFS(明細入力!$J$8:$J$307,明細入力!$P$8:$P$307,$A60),"")</f>
        <v/>
      </c>
    </row>
    <row r="61">
      <c r="A61" s="19" t="n">
        <v>56</v>
      </c>
      <c r="B61" s="19">
        <f>IFERROR(INDEX(明細入力!$B$8:$B$307,MATCH($A61,明細入力!$O$8:$O$307,0))&amp;"","")</f>
        <v/>
      </c>
      <c r="C61" s="19">
        <f>IFERROR(INDEX(明細入力!$C$8:$C$307,MATCH($A61,明細入力!$O$8:$O$307,0))&amp;"","")</f>
        <v/>
      </c>
      <c r="D61" s="20">
        <f>IF(ISNUMBER(MATCH($A61,明細入力!$O$8:$O$307,0)),IF(COUNTIFS(明細入力!$P$8:$P$307,$A61,明細入力!$D$8:$D$307,"診療・治療")&gt;0,"○",""),"")</f>
        <v/>
      </c>
      <c r="E61" s="20">
        <f>IF(ISNUMBER(MATCH($A61,明細入力!$O$8:$O$307,0)),IF(COUNTIFS(明細入力!$P$8:$P$307,$A61,明細入力!$D$8:$D$307,"医薬品購入")&gt;0,"○",""),"")</f>
        <v/>
      </c>
      <c r="F61" s="20">
        <f>IF(ISNUMBER(MATCH($A61,明細入力!$O$8:$O$307,0)),IF(COUNTIFS(明細入力!$P$8:$P$307,$A61,明細入力!$D$8:$D$307,"介護保険サービス")&gt;0,"○",""),"")</f>
        <v/>
      </c>
      <c r="G61" s="20">
        <f>IF(ISNUMBER(MATCH($A61,明細入力!$O$8:$O$307,0)),IF(COUNTIFS(明細入力!$P$8:$P$307,$A61,明細入力!$D$8:$D$307,"その他の医療費")+COUNTIFS(明細入力!$P$8:$P$307,$A61,明細入力!$D$8:$D$307,"通院交通費*")&gt;0,"○",""),"")</f>
        <v/>
      </c>
      <c r="H61" s="14">
        <f>IF(ISNUMBER(MATCH($A61,明細入力!$O$8:$O$307,0)),SUMIFS(明細入力!$L$8:$L$307,明細入力!$P$8:$P$307,$A61),"")</f>
        <v/>
      </c>
      <c r="I61" s="14">
        <f>IF(ISNUMBER(MATCH($A61,明細入力!$O$8:$O$307,0)),SUMIFS(明細入力!$J$8:$J$307,明細入力!$P$8:$P$307,$A61),"")</f>
        <v/>
      </c>
    </row>
    <row r="62">
      <c r="A62" s="19" t="n">
        <v>57</v>
      </c>
      <c r="B62" s="19">
        <f>IFERROR(INDEX(明細入力!$B$8:$B$307,MATCH($A62,明細入力!$O$8:$O$307,0))&amp;"","")</f>
        <v/>
      </c>
      <c r="C62" s="19">
        <f>IFERROR(INDEX(明細入力!$C$8:$C$307,MATCH($A62,明細入力!$O$8:$O$307,0))&amp;"","")</f>
        <v/>
      </c>
      <c r="D62" s="20">
        <f>IF(ISNUMBER(MATCH($A62,明細入力!$O$8:$O$307,0)),IF(COUNTIFS(明細入力!$P$8:$P$307,$A62,明細入力!$D$8:$D$307,"診療・治療")&gt;0,"○",""),"")</f>
        <v/>
      </c>
      <c r="E62" s="20">
        <f>IF(ISNUMBER(MATCH($A62,明細入力!$O$8:$O$307,0)),IF(COUNTIFS(明細入力!$P$8:$P$307,$A62,明細入力!$D$8:$D$307,"医薬品購入")&gt;0,"○",""),"")</f>
        <v/>
      </c>
      <c r="F62" s="20">
        <f>IF(ISNUMBER(MATCH($A62,明細入力!$O$8:$O$307,0)),IF(COUNTIFS(明細入力!$P$8:$P$307,$A62,明細入力!$D$8:$D$307,"介護保険サービス")&gt;0,"○",""),"")</f>
        <v/>
      </c>
      <c r="G62" s="20">
        <f>IF(ISNUMBER(MATCH($A62,明細入力!$O$8:$O$307,0)),IF(COUNTIFS(明細入力!$P$8:$P$307,$A62,明細入力!$D$8:$D$307,"その他の医療費")+COUNTIFS(明細入力!$P$8:$P$307,$A62,明細入力!$D$8:$D$307,"通院交通費*")&gt;0,"○",""),"")</f>
        <v/>
      </c>
      <c r="H62" s="14">
        <f>IF(ISNUMBER(MATCH($A62,明細入力!$O$8:$O$307,0)),SUMIFS(明細入力!$L$8:$L$307,明細入力!$P$8:$P$307,$A62),"")</f>
        <v/>
      </c>
      <c r="I62" s="14">
        <f>IF(ISNUMBER(MATCH($A62,明細入力!$O$8:$O$307,0)),SUMIFS(明細入力!$J$8:$J$307,明細入力!$P$8:$P$307,$A62),"")</f>
        <v/>
      </c>
    </row>
    <row r="63">
      <c r="A63" s="19" t="n">
        <v>58</v>
      </c>
      <c r="B63" s="19">
        <f>IFERROR(INDEX(明細入力!$B$8:$B$307,MATCH($A63,明細入力!$O$8:$O$307,0))&amp;"","")</f>
        <v/>
      </c>
      <c r="C63" s="19">
        <f>IFERROR(INDEX(明細入力!$C$8:$C$307,MATCH($A63,明細入力!$O$8:$O$307,0))&amp;"","")</f>
        <v/>
      </c>
      <c r="D63" s="20">
        <f>IF(ISNUMBER(MATCH($A63,明細入力!$O$8:$O$307,0)),IF(COUNTIFS(明細入力!$P$8:$P$307,$A63,明細入力!$D$8:$D$307,"診療・治療")&gt;0,"○",""),"")</f>
        <v/>
      </c>
      <c r="E63" s="20">
        <f>IF(ISNUMBER(MATCH($A63,明細入力!$O$8:$O$307,0)),IF(COUNTIFS(明細入力!$P$8:$P$307,$A63,明細入力!$D$8:$D$307,"医薬品購入")&gt;0,"○",""),"")</f>
        <v/>
      </c>
      <c r="F63" s="20">
        <f>IF(ISNUMBER(MATCH($A63,明細入力!$O$8:$O$307,0)),IF(COUNTIFS(明細入力!$P$8:$P$307,$A63,明細入力!$D$8:$D$307,"介護保険サービス")&gt;0,"○",""),"")</f>
        <v/>
      </c>
      <c r="G63" s="20">
        <f>IF(ISNUMBER(MATCH($A63,明細入力!$O$8:$O$307,0)),IF(COUNTIFS(明細入力!$P$8:$P$307,$A63,明細入力!$D$8:$D$307,"その他の医療費")+COUNTIFS(明細入力!$P$8:$P$307,$A63,明細入力!$D$8:$D$307,"通院交通費*")&gt;0,"○",""),"")</f>
        <v/>
      </c>
      <c r="H63" s="14">
        <f>IF(ISNUMBER(MATCH($A63,明細入力!$O$8:$O$307,0)),SUMIFS(明細入力!$L$8:$L$307,明細入力!$P$8:$P$307,$A63),"")</f>
        <v/>
      </c>
      <c r="I63" s="14">
        <f>IF(ISNUMBER(MATCH($A63,明細入力!$O$8:$O$307,0)),SUMIFS(明細入力!$J$8:$J$307,明細入力!$P$8:$P$307,$A63),"")</f>
        <v/>
      </c>
    </row>
    <row r="64">
      <c r="A64" s="19" t="n">
        <v>59</v>
      </c>
      <c r="B64" s="19">
        <f>IFERROR(INDEX(明細入力!$B$8:$B$307,MATCH($A64,明細入力!$O$8:$O$307,0))&amp;"","")</f>
        <v/>
      </c>
      <c r="C64" s="19">
        <f>IFERROR(INDEX(明細入力!$C$8:$C$307,MATCH($A64,明細入力!$O$8:$O$307,0))&amp;"","")</f>
        <v/>
      </c>
      <c r="D64" s="20">
        <f>IF(ISNUMBER(MATCH($A64,明細入力!$O$8:$O$307,0)),IF(COUNTIFS(明細入力!$P$8:$P$307,$A64,明細入力!$D$8:$D$307,"診療・治療")&gt;0,"○",""),"")</f>
        <v/>
      </c>
      <c r="E64" s="20">
        <f>IF(ISNUMBER(MATCH($A64,明細入力!$O$8:$O$307,0)),IF(COUNTIFS(明細入力!$P$8:$P$307,$A64,明細入力!$D$8:$D$307,"医薬品購入")&gt;0,"○",""),"")</f>
        <v/>
      </c>
      <c r="F64" s="20">
        <f>IF(ISNUMBER(MATCH($A64,明細入力!$O$8:$O$307,0)),IF(COUNTIFS(明細入力!$P$8:$P$307,$A64,明細入力!$D$8:$D$307,"介護保険サービス")&gt;0,"○",""),"")</f>
        <v/>
      </c>
      <c r="G64" s="20">
        <f>IF(ISNUMBER(MATCH($A64,明細入力!$O$8:$O$307,0)),IF(COUNTIFS(明細入力!$P$8:$P$307,$A64,明細入力!$D$8:$D$307,"その他の医療費")+COUNTIFS(明細入力!$P$8:$P$307,$A64,明細入力!$D$8:$D$307,"通院交通費*")&gt;0,"○",""),"")</f>
        <v/>
      </c>
      <c r="H64" s="14">
        <f>IF(ISNUMBER(MATCH($A64,明細入力!$O$8:$O$307,0)),SUMIFS(明細入力!$L$8:$L$307,明細入力!$P$8:$P$307,$A64),"")</f>
        <v/>
      </c>
      <c r="I64" s="14">
        <f>IF(ISNUMBER(MATCH($A64,明細入力!$O$8:$O$307,0)),SUMIFS(明細入力!$J$8:$J$307,明細入力!$P$8:$P$307,$A64),"")</f>
        <v/>
      </c>
    </row>
    <row r="65">
      <c r="A65" s="19" t="n">
        <v>60</v>
      </c>
      <c r="B65" s="19">
        <f>IFERROR(INDEX(明細入力!$B$8:$B$307,MATCH($A65,明細入力!$O$8:$O$307,0))&amp;"","")</f>
        <v/>
      </c>
      <c r="C65" s="19">
        <f>IFERROR(INDEX(明細入力!$C$8:$C$307,MATCH($A65,明細入力!$O$8:$O$307,0))&amp;"","")</f>
        <v/>
      </c>
      <c r="D65" s="20">
        <f>IF(ISNUMBER(MATCH($A65,明細入力!$O$8:$O$307,0)),IF(COUNTIFS(明細入力!$P$8:$P$307,$A65,明細入力!$D$8:$D$307,"診療・治療")&gt;0,"○",""),"")</f>
        <v/>
      </c>
      <c r="E65" s="20">
        <f>IF(ISNUMBER(MATCH($A65,明細入力!$O$8:$O$307,0)),IF(COUNTIFS(明細入力!$P$8:$P$307,$A65,明細入力!$D$8:$D$307,"医薬品購入")&gt;0,"○",""),"")</f>
        <v/>
      </c>
      <c r="F65" s="20">
        <f>IF(ISNUMBER(MATCH($A65,明細入力!$O$8:$O$307,0)),IF(COUNTIFS(明細入力!$P$8:$P$307,$A65,明細入力!$D$8:$D$307,"介護保険サービス")&gt;0,"○",""),"")</f>
        <v/>
      </c>
      <c r="G65" s="20">
        <f>IF(ISNUMBER(MATCH($A65,明細入力!$O$8:$O$307,0)),IF(COUNTIFS(明細入力!$P$8:$P$307,$A65,明細入力!$D$8:$D$307,"その他の医療費")+COUNTIFS(明細入力!$P$8:$P$307,$A65,明細入力!$D$8:$D$307,"通院交通費*")&gt;0,"○",""),"")</f>
        <v/>
      </c>
      <c r="H65" s="14">
        <f>IF(ISNUMBER(MATCH($A65,明細入力!$O$8:$O$307,0)),SUMIFS(明細入力!$L$8:$L$307,明細入力!$P$8:$P$307,$A65),"")</f>
        <v/>
      </c>
      <c r="I65" s="14">
        <f>IF(ISNUMBER(MATCH($A65,明細入力!$O$8:$O$307,0)),SUMIFS(明細入力!$J$8:$J$307,明細入力!$P$8:$P$307,$A65),"")</f>
        <v/>
      </c>
    </row>
    <row r="66">
      <c r="A66" s="19" t="n">
        <v>61</v>
      </c>
      <c r="B66" s="19">
        <f>IFERROR(INDEX(明細入力!$B$8:$B$307,MATCH($A66,明細入力!$O$8:$O$307,0))&amp;"","")</f>
        <v/>
      </c>
      <c r="C66" s="19">
        <f>IFERROR(INDEX(明細入力!$C$8:$C$307,MATCH($A66,明細入力!$O$8:$O$307,0))&amp;"","")</f>
        <v/>
      </c>
      <c r="D66" s="20">
        <f>IF(ISNUMBER(MATCH($A66,明細入力!$O$8:$O$307,0)),IF(COUNTIFS(明細入力!$P$8:$P$307,$A66,明細入力!$D$8:$D$307,"診療・治療")&gt;0,"○",""),"")</f>
        <v/>
      </c>
      <c r="E66" s="20">
        <f>IF(ISNUMBER(MATCH($A66,明細入力!$O$8:$O$307,0)),IF(COUNTIFS(明細入力!$P$8:$P$307,$A66,明細入力!$D$8:$D$307,"医薬品購入")&gt;0,"○",""),"")</f>
        <v/>
      </c>
      <c r="F66" s="20">
        <f>IF(ISNUMBER(MATCH($A66,明細入力!$O$8:$O$307,0)),IF(COUNTIFS(明細入力!$P$8:$P$307,$A66,明細入力!$D$8:$D$307,"介護保険サービス")&gt;0,"○",""),"")</f>
        <v/>
      </c>
      <c r="G66" s="20">
        <f>IF(ISNUMBER(MATCH($A66,明細入力!$O$8:$O$307,0)),IF(COUNTIFS(明細入力!$P$8:$P$307,$A66,明細入力!$D$8:$D$307,"その他の医療費")+COUNTIFS(明細入力!$P$8:$P$307,$A66,明細入力!$D$8:$D$307,"通院交通費*")&gt;0,"○",""),"")</f>
        <v/>
      </c>
      <c r="H66" s="14">
        <f>IF(ISNUMBER(MATCH($A66,明細入力!$O$8:$O$307,0)),SUMIFS(明細入力!$L$8:$L$307,明細入力!$P$8:$P$307,$A66),"")</f>
        <v/>
      </c>
      <c r="I66" s="14">
        <f>IF(ISNUMBER(MATCH($A66,明細入力!$O$8:$O$307,0)),SUMIFS(明細入力!$J$8:$J$307,明細入力!$P$8:$P$307,$A66),"")</f>
        <v/>
      </c>
    </row>
    <row r="67">
      <c r="A67" s="19" t="n">
        <v>62</v>
      </c>
      <c r="B67" s="19">
        <f>IFERROR(INDEX(明細入力!$B$8:$B$307,MATCH($A67,明細入力!$O$8:$O$307,0))&amp;"","")</f>
        <v/>
      </c>
      <c r="C67" s="19">
        <f>IFERROR(INDEX(明細入力!$C$8:$C$307,MATCH($A67,明細入力!$O$8:$O$307,0))&amp;"","")</f>
        <v/>
      </c>
      <c r="D67" s="20">
        <f>IF(ISNUMBER(MATCH($A67,明細入力!$O$8:$O$307,0)),IF(COUNTIFS(明細入力!$P$8:$P$307,$A67,明細入力!$D$8:$D$307,"診療・治療")&gt;0,"○",""),"")</f>
        <v/>
      </c>
      <c r="E67" s="20">
        <f>IF(ISNUMBER(MATCH($A67,明細入力!$O$8:$O$307,0)),IF(COUNTIFS(明細入力!$P$8:$P$307,$A67,明細入力!$D$8:$D$307,"医薬品購入")&gt;0,"○",""),"")</f>
        <v/>
      </c>
      <c r="F67" s="20">
        <f>IF(ISNUMBER(MATCH($A67,明細入力!$O$8:$O$307,0)),IF(COUNTIFS(明細入力!$P$8:$P$307,$A67,明細入力!$D$8:$D$307,"介護保険サービス")&gt;0,"○",""),"")</f>
        <v/>
      </c>
      <c r="G67" s="20">
        <f>IF(ISNUMBER(MATCH($A67,明細入力!$O$8:$O$307,0)),IF(COUNTIFS(明細入力!$P$8:$P$307,$A67,明細入力!$D$8:$D$307,"その他の医療費")+COUNTIFS(明細入力!$P$8:$P$307,$A67,明細入力!$D$8:$D$307,"通院交通費*")&gt;0,"○",""),"")</f>
        <v/>
      </c>
      <c r="H67" s="14">
        <f>IF(ISNUMBER(MATCH($A67,明細入力!$O$8:$O$307,0)),SUMIFS(明細入力!$L$8:$L$307,明細入力!$P$8:$P$307,$A67),"")</f>
        <v/>
      </c>
      <c r="I67" s="14">
        <f>IF(ISNUMBER(MATCH($A67,明細入力!$O$8:$O$307,0)),SUMIFS(明細入力!$J$8:$J$307,明細入力!$P$8:$P$307,$A67),"")</f>
        <v/>
      </c>
    </row>
    <row r="68">
      <c r="A68" s="19" t="n">
        <v>63</v>
      </c>
      <c r="B68" s="19">
        <f>IFERROR(INDEX(明細入力!$B$8:$B$307,MATCH($A68,明細入力!$O$8:$O$307,0))&amp;"","")</f>
        <v/>
      </c>
      <c r="C68" s="19">
        <f>IFERROR(INDEX(明細入力!$C$8:$C$307,MATCH($A68,明細入力!$O$8:$O$307,0))&amp;"","")</f>
        <v/>
      </c>
      <c r="D68" s="20">
        <f>IF(ISNUMBER(MATCH($A68,明細入力!$O$8:$O$307,0)),IF(COUNTIFS(明細入力!$P$8:$P$307,$A68,明細入力!$D$8:$D$307,"診療・治療")&gt;0,"○",""),"")</f>
        <v/>
      </c>
      <c r="E68" s="20">
        <f>IF(ISNUMBER(MATCH($A68,明細入力!$O$8:$O$307,0)),IF(COUNTIFS(明細入力!$P$8:$P$307,$A68,明細入力!$D$8:$D$307,"医薬品購入")&gt;0,"○",""),"")</f>
        <v/>
      </c>
      <c r="F68" s="20">
        <f>IF(ISNUMBER(MATCH($A68,明細入力!$O$8:$O$307,0)),IF(COUNTIFS(明細入力!$P$8:$P$307,$A68,明細入力!$D$8:$D$307,"介護保険サービス")&gt;0,"○",""),"")</f>
        <v/>
      </c>
      <c r="G68" s="20">
        <f>IF(ISNUMBER(MATCH($A68,明細入力!$O$8:$O$307,0)),IF(COUNTIFS(明細入力!$P$8:$P$307,$A68,明細入力!$D$8:$D$307,"その他の医療費")+COUNTIFS(明細入力!$P$8:$P$307,$A68,明細入力!$D$8:$D$307,"通院交通費*")&gt;0,"○",""),"")</f>
        <v/>
      </c>
      <c r="H68" s="14">
        <f>IF(ISNUMBER(MATCH($A68,明細入力!$O$8:$O$307,0)),SUMIFS(明細入力!$L$8:$L$307,明細入力!$P$8:$P$307,$A68),"")</f>
        <v/>
      </c>
      <c r="I68" s="14">
        <f>IF(ISNUMBER(MATCH($A68,明細入力!$O$8:$O$307,0)),SUMIFS(明細入力!$J$8:$J$307,明細入力!$P$8:$P$307,$A68),"")</f>
        <v/>
      </c>
    </row>
    <row r="69">
      <c r="A69" s="19" t="n">
        <v>64</v>
      </c>
      <c r="B69" s="19">
        <f>IFERROR(INDEX(明細入力!$B$8:$B$307,MATCH($A69,明細入力!$O$8:$O$307,0))&amp;"","")</f>
        <v/>
      </c>
      <c r="C69" s="19">
        <f>IFERROR(INDEX(明細入力!$C$8:$C$307,MATCH($A69,明細入力!$O$8:$O$307,0))&amp;"","")</f>
        <v/>
      </c>
      <c r="D69" s="20">
        <f>IF(ISNUMBER(MATCH($A69,明細入力!$O$8:$O$307,0)),IF(COUNTIFS(明細入力!$P$8:$P$307,$A69,明細入力!$D$8:$D$307,"診療・治療")&gt;0,"○",""),"")</f>
        <v/>
      </c>
      <c r="E69" s="20">
        <f>IF(ISNUMBER(MATCH($A69,明細入力!$O$8:$O$307,0)),IF(COUNTIFS(明細入力!$P$8:$P$307,$A69,明細入力!$D$8:$D$307,"医薬品購入")&gt;0,"○",""),"")</f>
        <v/>
      </c>
      <c r="F69" s="20">
        <f>IF(ISNUMBER(MATCH($A69,明細入力!$O$8:$O$307,0)),IF(COUNTIFS(明細入力!$P$8:$P$307,$A69,明細入力!$D$8:$D$307,"介護保険サービス")&gt;0,"○",""),"")</f>
        <v/>
      </c>
      <c r="G69" s="20">
        <f>IF(ISNUMBER(MATCH($A69,明細入力!$O$8:$O$307,0)),IF(COUNTIFS(明細入力!$P$8:$P$307,$A69,明細入力!$D$8:$D$307,"その他の医療費")+COUNTIFS(明細入力!$P$8:$P$307,$A69,明細入力!$D$8:$D$307,"通院交通費*")&gt;0,"○",""),"")</f>
        <v/>
      </c>
      <c r="H69" s="14">
        <f>IF(ISNUMBER(MATCH($A69,明細入力!$O$8:$O$307,0)),SUMIFS(明細入力!$L$8:$L$307,明細入力!$P$8:$P$307,$A69),"")</f>
        <v/>
      </c>
      <c r="I69" s="14">
        <f>IF(ISNUMBER(MATCH($A69,明細入力!$O$8:$O$307,0)),SUMIFS(明細入力!$J$8:$J$307,明細入力!$P$8:$P$307,$A69),"")</f>
        <v/>
      </c>
    </row>
    <row r="70">
      <c r="A70" s="19" t="n">
        <v>65</v>
      </c>
      <c r="B70" s="19">
        <f>IFERROR(INDEX(明細入力!$B$8:$B$307,MATCH($A70,明細入力!$O$8:$O$307,0))&amp;"","")</f>
        <v/>
      </c>
      <c r="C70" s="19">
        <f>IFERROR(INDEX(明細入力!$C$8:$C$307,MATCH($A70,明細入力!$O$8:$O$307,0))&amp;"","")</f>
        <v/>
      </c>
      <c r="D70" s="20">
        <f>IF(ISNUMBER(MATCH($A70,明細入力!$O$8:$O$307,0)),IF(COUNTIFS(明細入力!$P$8:$P$307,$A70,明細入力!$D$8:$D$307,"診療・治療")&gt;0,"○",""),"")</f>
        <v/>
      </c>
      <c r="E70" s="20">
        <f>IF(ISNUMBER(MATCH($A70,明細入力!$O$8:$O$307,0)),IF(COUNTIFS(明細入力!$P$8:$P$307,$A70,明細入力!$D$8:$D$307,"医薬品購入")&gt;0,"○",""),"")</f>
        <v/>
      </c>
      <c r="F70" s="20">
        <f>IF(ISNUMBER(MATCH($A70,明細入力!$O$8:$O$307,0)),IF(COUNTIFS(明細入力!$P$8:$P$307,$A70,明細入力!$D$8:$D$307,"介護保険サービス")&gt;0,"○",""),"")</f>
        <v/>
      </c>
      <c r="G70" s="20">
        <f>IF(ISNUMBER(MATCH($A70,明細入力!$O$8:$O$307,0)),IF(COUNTIFS(明細入力!$P$8:$P$307,$A70,明細入力!$D$8:$D$307,"その他の医療費")+COUNTIFS(明細入力!$P$8:$P$307,$A70,明細入力!$D$8:$D$307,"通院交通費*")&gt;0,"○",""),"")</f>
        <v/>
      </c>
      <c r="H70" s="14">
        <f>IF(ISNUMBER(MATCH($A70,明細入力!$O$8:$O$307,0)),SUMIFS(明細入力!$L$8:$L$307,明細入力!$P$8:$P$307,$A70),"")</f>
        <v/>
      </c>
      <c r="I70" s="14">
        <f>IF(ISNUMBER(MATCH($A70,明細入力!$O$8:$O$307,0)),SUMIFS(明細入力!$J$8:$J$307,明細入力!$P$8:$P$307,$A70),"")</f>
        <v/>
      </c>
    </row>
    <row r="71">
      <c r="A71" s="19" t="n">
        <v>66</v>
      </c>
      <c r="B71" s="19">
        <f>IFERROR(INDEX(明細入力!$B$8:$B$307,MATCH($A71,明細入力!$O$8:$O$307,0))&amp;"","")</f>
        <v/>
      </c>
      <c r="C71" s="19">
        <f>IFERROR(INDEX(明細入力!$C$8:$C$307,MATCH($A71,明細入力!$O$8:$O$307,0))&amp;"","")</f>
        <v/>
      </c>
      <c r="D71" s="20">
        <f>IF(ISNUMBER(MATCH($A71,明細入力!$O$8:$O$307,0)),IF(COUNTIFS(明細入力!$P$8:$P$307,$A71,明細入力!$D$8:$D$307,"診療・治療")&gt;0,"○",""),"")</f>
        <v/>
      </c>
      <c r="E71" s="20">
        <f>IF(ISNUMBER(MATCH($A71,明細入力!$O$8:$O$307,0)),IF(COUNTIFS(明細入力!$P$8:$P$307,$A71,明細入力!$D$8:$D$307,"医薬品購入")&gt;0,"○",""),"")</f>
        <v/>
      </c>
      <c r="F71" s="20">
        <f>IF(ISNUMBER(MATCH($A71,明細入力!$O$8:$O$307,0)),IF(COUNTIFS(明細入力!$P$8:$P$307,$A71,明細入力!$D$8:$D$307,"介護保険サービス")&gt;0,"○",""),"")</f>
        <v/>
      </c>
      <c r="G71" s="20">
        <f>IF(ISNUMBER(MATCH($A71,明細入力!$O$8:$O$307,0)),IF(COUNTIFS(明細入力!$P$8:$P$307,$A71,明細入力!$D$8:$D$307,"その他の医療費")+COUNTIFS(明細入力!$P$8:$P$307,$A71,明細入力!$D$8:$D$307,"通院交通費*")&gt;0,"○",""),"")</f>
        <v/>
      </c>
      <c r="H71" s="14">
        <f>IF(ISNUMBER(MATCH($A71,明細入力!$O$8:$O$307,0)),SUMIFS(明細入力!$L$8:$L$307,明細入力!$P$8:$P$307,$A71),"")</f>
        <v/>
      </c>
      <c r="I71" s="14">
        <f>IF(ISNUMBER(MATCH($A71,明細入力!$O$8:$O$307,0)),SUMIFS(明細入力!$J$8:$J$307,明細入力!$P$8:$P$307,$A71),"")</f>
        <v/>
      </c>
    </row>
    <row r="72">
      <c r="A72" s="19" t="n">
        <v>67</v>
      </c>
      <c r="B72" s="19">
        <f>IFERROR(INDEX(明細入力!$B$8:$B$307,MATCH($A72,明細入力!$O$8:$O$307,0))&amp;"","")</f>
        <v/>
      </c>
      <c r="C72" s="19">
        <f>IFERROR(INDEX(明細入力!$C$8:$C$307,MATCH($A72,明細入力!$O$8:$O$307,0))&amp;"","")</f>
        <v/>
      </c>
      <c r="D72" s="20">
        <f>IF(ISNUMBER(MATCH($A72,明細入力!$O$8:$O$307,0)),IF(COUNTIFS(明細入力!$P$8:$P$307,$A72,明細入力!$D$8:$D$307,"診療・治療")&gt;0,"○",""),"")</f>
        <v/>
      </c>
      <c r="E72" s="20">
        <f>IF(ISNUMBER(MATCH($A72,明細入力!$O$8:$O$307,0)),IF(COUNTIFS(明細入力!$P$8:$P$307,$A72,明細入力!$D$8:$D$307,"医薬品購入")&gt;0,"○",""),"")</f>
        <v/>
      </c>
      <c r="F72" s="20">
        <f>IF(ISNUMBER(MATCH($A72,明細入力!$O$8:$O$307,0)),IF(COUNTIFS(明細入力!$P$8:$P$307,$A72,明細入力!$D$8:$D$307,"介護保険サービス")&gt;0,"○",""),"")</f>
        <v/>
      </c>
      <c r="G72" s="20">
        <f>IF(ISNUMBER(MATCH($A72,明細入力!$O$8:$O$307,0)),IF(COUNTIFS(明細入力!$P$8:$P$307,$A72,明細入力!$D$8:$D$307,"その他の医療費")+COUNTIFS(明細入力!$P$8:$P$307,$A72,明細入力!$D$8:$D$307,"通院交通費*")&gt;0,"○",""),"")</f>
        <v/>
      </c>
      <c r="H72" s="14">
        <f>IF(ISNUMBER(MATCH($A72,明細入力!$O$8:$O$307,0)),SUMIFS(明細入力!$L$8:$L$307,明細入力!$P$8:$P$307,$A72),"")</f>
        <v/>
      </c>
      <c r="I72" s="14">
        <f>IF(ISNUMBER(MATCH($A72,明細入力!$O$8:$O$307,0)),SUMIFS(明細入力!$J$8:$J$307,明細入力!$P$8:$P$307,$A72),"")</f>
        <v/>
      </c>
    </row>
    <row r="73">
      <c r="A73" s="19" t="n">
        <v>68</v>
      </c>
      <c r="B73" s="19">
        <f>IFERROR(INDEX(明細入力!$B$8:$B$307,MATCH($A73,明細入力!$O$8:$O$307,0))&amp;"","")</f>
        <v/>
      </c>
      <c r="C73" s="19">
        <f>IFERROR(INDEX(明細入力!$C$8:$C$307,MATCH($A73,明細入力!$O$8:$O$307,0))&amp;"","")</f>
        <v/>
      </c>
      <c r="D73" s="20">
        <f>IF(ISNUMBER(MATCH($A73,明細入力!$O$8:$O$307,0)),IF(COUNTIFS(明細入力!$P$8:$P$307,$A73,明細入力!$D$8:$D$307,"診療・治療")&gt;0,"○",""),"")</f>
        <v/>
      </c>
      <c r="E73" s="20">
        <f>IF(ISNUMBER(MATCH($A73,明細入力!$O$8:$O$307,0)),IF(COUNTIFS(明細入力!$P$8:$P$307,$A73,明細入力!$D$8:$D$307,"医薬品購入")&gt;0,"○",""),"")</f>
        <v/>
      </c>
      <c r="F73" s="20">
        <f>IF(ISNUMBER(MATCH($A73,明細入力!$O$8:$O$307,0)),IF(COUNTIFS(明細入力!$P$8:$P$307,$A73,明細入力!$D$8:$D$307,"介護保険サービス")&gt;0,"○",""),"")</f>
        <v/>
      </c>
      <c r="G73" s="20">
        <f>IF(ISNUMBER(MATCH($A73,明細入力!$O$8:$O$307,0)),IF(COUNTIFS(明細入力!$P$8:$P$307,$A73,明細入力!$D$8:$D$307,"その他の医療費")+COUNTIFS(明細入力!$P$8:$P$307,$A73,明細入力!$D$8:$D$307,"通院交通費*")&gt;0,"○",""),"")</f>
        <v/>
      </c>
      <c r="H73" s="14">
        <f>IF(ISNUMBER(MATCH($A73,明細入力!$O$8:$O$307,0)),SUMIFS(明細入力!$L$8:$L$307,明細入力!$P$8:$P$307,$A73),"")</f>
        <v/>
      </c>
      <c r="I73" s="14">
        <f>IF(ISNUMBER(MATCH($A73,明細入力!$O$8:$O$307,0)),SUMIFS(明細入力!$J$8:$J$307,明細入力!$P$8:$P$307,$A73),"")</f>
        <v/>
      </c>
    </row>
    <row r="74">
      <c r="A74" s="19" t="n">
        <v>69</v>
      </c>
      <c r="B74" s="19">
        <f>IFERROR(INDEX(明細入力!$B$8:$B$307,MATCH($A74,明細入力!$O$8:$O$307,0))&amp;"","")</f>
        <v/>
      </c>
      <c r="C74" s="19">
        <f>IFERROR(INDEX(明細入力!$C$8:$C$307,MATCH($A74,明細入力!$O$8:$O$307,0))&amp;"","")</f>
        <v/>
      </c>
      <c r="D74" s="20">
        <f>IF(ISNUMBER(MATCH($A74,明細入力!$O$8:$O$307,0)),IF(COUNTIFS(明細入力!$P$8:$P$307,$A74,明細入力!$D$8:$D$307,"診療・治療")&gt;0,"○",""),"")</f>
        <v/>
      </c>
      <c r="E74" s="20">
        <f>IF(ISNUMBER(MATCH($A74,明細入力!$O$8:$O$307,0)),IF(COUNTIFS(明細入力!$P$8:$P$307,$A74,明細入力!$D$8:$D$307,"医薬品購入")&gt;0,"○",""),"")</f>
        <v/>
      </c>
      <c r="F74" s="20">
        <f>IF(ISNUMBER(MATCH($A74,明細入力!$O$8:$O$307,0)),IF(COUNTIFS(明細入力!$P$8:$P$307,$A74,明細入力!$D$8:$D$307,"介護保険サービス")&gt;0,"○",""),"")</f>
        <v/>
      </c>
      <c r="G74" s="20">
        <f>IF(ISNUMBER(MATCH($A74,明細入力!$O$8:$O$307,0)),IF(COUNTIFS(明細入力!$P$8:$P$307,$A74,明細入力!$D$8:$D$307,"その他の医療費")+COUNTIFS(明細入力!$P$8:$P$307,$A74,明細入力!$D$8:$D$307,"通院交通費*")&gt;0,"○",""),"")</f>
        <v/>
      </c>
      <c r="H74" s="14">
        <f>IF(ISNUMBER(MATCH($A74,明細入力!$O$8:$O$307,0)),SUMIFS(明細入力!$L$8:$L$307,明細入力!$P$8:$P$307,$A74),"")</f>
        <v/>
      </c>
      <c r="I74" s="14">
        <f>IF(ISNUMBER(MATCH($A74,明細入力!$O$8:$O$307,0)),SUMIFS(明細入力!$J$8:$J$307,明細入力!$P$8:$P$307,$A74),"")</f>
        <v/>
      </c>
    </row>
    <row r="75">
      <c r="A75" s="19" t="n">
        <v>70</v>
      </c>
      <c r="B75" s="19">
        <f>IFERROR(INDEX(明細入力!$B$8:$B$307,MATCH($A75,明細入力!$O$8:$O$307,0))&amp;"","")</f>
        <v/>
      </c>
      <c r="C75" s="19">
        <f>IFERROR(INDEX(明細入力!$C$8:$C$307,MATCH($A75,明細入力!$O$8:$O$307,0))&amp;"","")</f>
        <v/>
      </c>
      <c r="D75" s="20">
        <f>IF(ISNUMBER(MATCH($A75,明細入力!$O$8:$O$307,0)),IF(COUNTIFS(明細入力!$P$8:$P$307,$A75,明細入力!$D$8:$D$307,"診療・治療")&gt;0,"○",""),"")</f>
        <v/>
      </c>
      <c r="E75" s="20">
        <f>IF(ISNUMBER(MATCH($A75,明細入力!$O$8:$O$307,0)),IF(COUNTIFS(明細入力!$P$8:$P$307,$A75,明細入力!$D$8:$D$307,"医薬品購入")&gt;0,"○",""),"")</f>
        <v/>
      </c>
      <c r="F75" s="20">
        <f>IF(ISNUMBER(MATCH($A75,明細入力!$O$8:$O$307,0)),IF(COUNTIFS(明細入力!$P$8:$P$307,$A75,明細入力!$D$8:$D$307,"介護保険サービス")&gt;0,"○",""),"")</f>
        <v/>
      </c>
      <c r="G75" s="20">
        <f>IF(ISNUMBER(MATCH($A75,明細入力!$O$8:$O$307,0)),IF(COUNTIFS(明細入力!$P$8:$P$307,$A75,明細入力!$D$8:$D$307,"その他の医療費")+COUNTIFS(明細入力!$P$8:$P$307,$A75,明細入力!$D$8:$D$307,"通院交通費*")&gt;0,"○",""),"")</f>
        <v/>
      </c>
      <c r="H75" s="14">
        <f>IF(ISNUMBER(MATCH($A75,明細入力!$O$8:$O$307,0)),SUMIFS(明細入力!$L$8:$L$307,明細入力!$P$8:$P$307,$A75),"")</f>
        <v/>
      </c>
      <c r="I75" s="14">
        <f>IF(ISNUMBER(MATCH($A75,明細入力!$O$8:$O$307,0)),SUMIFS(明細入力!$J$8:$J$307,明細入力!$P$8:$P$307,$A75),"")</f>
        <v/>
      </c>
    </row>
    <row r="76">
      <c r="A76" s="19" t="n">
        <v>71</v>
      </c>
      <c r="B76" s="19">
        <f>IFERROR(INDEX(明細入力!$B$8:$B$307,MATCH($A76,明細入力!$O$8:$O$307,0))&amp;"","")</f>
        <v/>
      </c>
      <c r="C76" s="19">
        <f>IFERROR(INDEX(明細入力!$C$8:$C$307,MATCH($A76,明細入力!$O$8:$O$307,0))&amp;"","")</f>
        <v/>
      </c>
      <c r="D76" s="20">
        <f>IF(ISNUMBER(MATCH($A76,明細入力!$O$8:$O$307,0)),IF(COUNTIFS(明細入力!$P$8:$P$307,$A76,明細入力!$D$8:$D$307,"診療・治療")&gt;0,"○",""),"")</f>
        <v/>
      </c>
      <c r="E76" s="20">
        <f>IF(ISNUMBER(MATCH($A76,明細入力!$O$8:$O$307,0)),IF(COUNTIFS(明細入力!$P$8:$P$307,$A76,明細入力!$D$8:$D$307,"医薬品購入")&gt;0,"○",""),"")</f>
        <v/>
      </c>
      <c r="F76" s="20">
        <f>IF(ISNUMBER(MATCH($A76,明細入力!$O$8:$O$307,0)),IF(COUNTIFS(明細入力!$P$8:$P$307,$A76,明細入力!$D$8:$D$307,"介護保険サービス")&gt;0,"○",""),"")</f>
        <v/>
      </c>
      <c r="G76" s="20">
        <f>IF(ISNUMBER(MATCH($A76,明細入力!$O$8:$O$307,0)),IF(COUNTIFS(明細入力!$P$8:$P$307,$A76,明細入力!$D$8:$D$307,"その他の医療費")+COUNTIFS(明細入力!$P$8:$P$307,$A76,明細入力!$D$8:$D$307,"通院交通費*")&gt;0,"○",""),"")</f>
        <v/>
      </c>
      <c r="H76" s="14">
        <f>IF(ISNUMBER(MATCH($A76,明細入力!$O$8:$O$307,0)),SUMIFS(明細入力!$L$8:$L$307,明細入力!$P$8:$P$307,$A76),"")</f>
        <v/>
      </c>
      <c r="I76" s="14">
        <f>IF(ISNUMBER(MATCH($A76,明細入力!$O$8:$O$307,0)),SUMIFS(明細入力!$J$8:$J$307,明細入力!$P$8:$P$307,$A76),"")</f>
        <v/>
      </c>
    </row>
    <row r="77">
      <c r="A77" s="19" t="n">
        <v>72</v>
      </c>
      <c r="B77" s="19">
        <f>IFERROR(INDEX(明細入力!$B$8:$B$307,MATCH($A77,明細入力!$O$8:$O$307,0))&amp;"","")</f>
        <v/>
      </c>
      <c r="C77" s="19">
        <f>IFERROR(INDEX(明細入力!$C$8:$C$307,MATCH($A77,明細入力!$O$8:$O$307,0))&amp;"","")</f>
        <v/>
      </c>
      <c r="D77" s="20">
        <f>IF(ISNUMBER(MATCH($A77,明細入力!$O$8:$O$307,0)),IF(COUNTIFS(明細入力!$P$8:$P$307,$A77,明細入力!$D$8:$D$307,"診療・治療")&gt;0,"○",""),"")</f>
        <v/>
      </c>
      <c r="E77" s="20">
        <f>IF(ISNUMBER(MATCH($A77,明細入力!$O$8:$O$307,0)),IF(COUNTIFS(明細入力!$P$8:$P$307,$A77,明細入力!$D$8:$D$307,"医薬品購入")&gt;0,"○",""),"")</f>
        <v/>
      </c>
      <c r="F77" s="20">
        <f>IF(ISNUMBER(MATCH($A77,明細入力!$O$8:$O$307,0)),IF(COUNTIFS(明細入力!$P$8:$P$307,$A77,明細入力!$D$8:$D$307,"介護保険サービス")&gt;0,"○",""),"")</f>
        <v/>
      </c>
      <c r="G77" s="20">
        <f>IF(ISNUMBER(MATCH($A77,明細入力!$O$8:$O$307,0)),IF(COUNTIFS(明細入力!$P$8:$P$307,$A77,明細入力!$D$8:$D$307,"その他の医療費")+COUNTIFS(明細入力!$P$8:$P$307,$A77,明細入力!$D$8:$D$307,"通院交通費*")&gt;0,"○",""),"")</f>
        <v/>
      </c>
      <c r="H77" s="14">
        <f>IF(ISNUMBER(MATCH($A77,明細入力!$O$8:$O$307,0)),SUMIFS(明細入力!$L$8:$L$307,明細入力!$P$8:$P$307,$A77),"")</f>
        <v/>
      </c>
      <c r="I77" s="14">
        <f>IF(ISNUMBER(MATCH($A77,明細入力!$O$8:$O$307,0)),SUMIFS(明細入力!$J$8:$J$307,明細入力!$P$8:$P$307,$A77),"")</f>
        <v/>
      </c>
    </row>
    <row r="78">
      <c r="A78" s="19" t="n">
        <v>73</v>
      </c>
      <c r="B78" s="19">
        <f>IFERROR(INDEX(明細入力!$B$8:$B$307,MATCH($A78,明細入力!$O$8:$O$307,0))&amp;"","")</f>
        <v/>
      </c>
      <c r="C78" s="19">
        <f>IFERROR(INDEX(明細入力!$C$8:$C$307,MATCH($A78,明細入力!$O$8:$O$307,0))&amp;"","")</f>
        <v/>
      </c>
      <c r="D78" s="20">
        <f>IF(ISNUMBER(MATCH($A78,明細入力!$O$8:$O$307,0)),IF(COUNTIFS(明細入力!$P$8:$P$307,$A78,明細入力!$D$8:$D$307,"診療・治療")&gt;0,"○",""),"")</f>
        <v/>
      </c>
      <c r="E78" s="20">
        <f>IF(ISNUMBER(MATCH($A78,明細入力!$O$8:$O$307,0)),IF(COUNTIFS(明細入力!$P$8:$P$307,$A78,明細入力!$D$8:$D$307,"医薬品購入")&gt;0,"○",""),"")</f>
        <v/>
      </c>
      <c r="F78" s="20">
        <f>IF(ISNUMBER(MATCH($A78,明細入力!$O$8:$O$307,0)),IF(COUNTIFS(明細入力!$P$8:$P$307,$A78,明細入力!$D$8:$D$307,"介護保険サービス")&gt;0,"○",""),"")</f>
        <v/>
      </c>
      <c r="G78" s="20">
        <f>IF(ISNUMBER(MATCH($A78,明細入力!$O$8:$O$307,0)),IF(COUNTIFS(明細入力!$P$8:$P$307,$A78,明細入力!$D$8:$D$307,"その他の医療費")+COUNTIFS(明細入力!$P$8:$P$307,$A78,明細入力!$D$8:$D$307,"通院交通費*")&gt;0,"○",""),"")</f>
        <v/>
      </c>
      <c r="H78" s="14">
        <f>IF(ISNUMBER(MATCH($A78,明細入力!$O$8:$O$307,0)),SUMIFS(明細入力!$L$8:$L$307,明細入力!$P$8:$P$307,$A78),"")</f>
        <v/>
      </c>
      <c r="I78" s="14">
        <f>IF(ISNUMBER(MATCH($A78,明細入力!$O$8:$O$307,0)),SUMIFS(明細入力!$J$8:$J$307,明細入力!$P$8:$P$307,$A78),"")</f>
        <v/>
      </c>
    </row>
    <row r="79">
      <c r="A79" s="19" t="n">
        <v>74</v>
      </c>
      <c r="B79" s="19">
        <f>IFERROR(INDEX(明細入力!$B$8:$B$307,MATCH($A79,明細入力!$O$8:$O$307,0))&amp;"","")</f>
        <v/>
      </c>
      <c r="C79" s="19">
        <f>IFERROR(INDEX(明細入力!$C$8:$C$307,MATCH($A79,明細入力!$O$8:$O$307,0))&amp;"","")</f>
        <v/>
      </c>
      <c r="D79" s="20">
        <f>IF(ISNUMBER(MATCH($A79,明細入力!$O$8:$O$307,0)),IF(COUNTIFS(明細入力!$P$8:$P$307,$A79,明細入力!$D$8:$D$307,"診療・治療")&gt;0,"○",""),"")</f>
        <v/>
      </c>
      <c r="E79" s="20">
        <f>IF(ISNUMBER(MATCH($A79,明細入力!$O$8:$O$307,0)),IF(COUNTIFS(明細入力!$P$8:$P$307,$A79,明細入力!$D$8:$D$307,"医薬品購入")&gt;0,"○",""),"")</f>
        <v/>
      </c>
      <c r="F79" s="20">
        <f>IF(ISNUMBER(MATCH($A79,明細入力!$O$8:$O$307,0)),IF(COUNTIFS(明細入力!$P$8:$P$307,$A79,明細入力!$D$8:$D$307,"介護保険サービス")&gt;0,"○",""),"")</f>
        <v/>
      </c>
      <c r="G79" s="20">
        <f>IF(ISNUMBER(MATCH($A79,明細入力!$O$8:$O$307,0)),IF(COUNTIFS(明細入力!$P$8:$P$307,$A79,明細入力!$D$8:$D$307,"その他の医療費")+COUNTIFS(明細入力!$P$8:$P$307,$A79,明細入力!$D$8:$D$307,"通院交通費*")&gt;0,"○",""),"")</f>
        <v/>
      </c>
      <c r="H79" s="14">
        <f>IF(ISNUMBER(MATCH($A79,明細入力!$O$8:$O$307,0)),SUMIFS(明細入力!$L$8:$L$307,明細入力!$P$8:$P$307,$A79),"")</f>
        <v/>
      </c>
      <c r="I79" s="14">
        <f>IF(ISNUMBER(MATCH($A79,明細入力!$O$8:$O$307,0)),SUMIFS(明細入力!$J$8:$J$307,明細入力!$P$8:$P$307,$A79),"")</f>
        <v/>
      </c>
    </row>
    <row r="80">
      <c r="A80" s="19" t="n">
        <v>75</v>
      </c>
      <c r="B80" s="19">
        <f>IFERROR(INDEX(明細入力!$B$8:$B$307,MATCH($A80,明細入力!$O$8:$O$307,0))&amp;"","")</f>
        <v/>
      </c>
      <c r="C80" s="19">
        <f>IFERROR(INDEX(明細入力!$C$8:$C$307,MATCH($A80,明細入力!$O$8:$O$307,0))&amp;"","")</f>
        <v/>
      </c>
      <c r="D80" s="20">
        <f>IF(ISNUMBER(MATCH($A80,明細入力!$O$8:$O$307,0)),IF(COUNTIFS(明細入力!$P$8:$P$307,$A80,明細入力!$D$8:$D$307,"診療・治療")&gt;0,"○",""),"")</f>
        <v/>
      </c>
      <c r="E80" s="20">
        <f>IF(ISNUMBER(MATCH($A80,明細入力!$O$8:$O$307,0)),IF(COUNTIFS(明細入力!$P$8:$P$307,$A80,明細入力!$D$8:$D$307,"医薬品購入")&gt;0,"○",""),"")</f>
        <v/>
      </c>
      <c r="F80" s="20">
        <f>IF(ISNUMBER(MATCH($A80,明細入力!$O$8:$O$307,0)),IF(COUNTIFS(明細入力!$P$8:$P$307,$A80,明細入力!$D$8:$D$307,"介護保険サービス")&gt;0,"○",""),"")</f>
        <v/>
      </c>
      <c r="G80" s="20">
        <f>IF(ISNUMBER(MATCH($A80,明細入力!$O$8:$O$307,0)),IF(COUNTIFS(明細入力!$P$8:$P$307,$A80,明細入力!$D$8:$D$307,"その他の医療費")+COUNTIFS(明細入力!$P$8:$P$307,$A80,明細入力!$D$8:$D$307,"通院交通費*")&gt;0,"○",""),"")</f>
        <v/>
      </c>
      <c r="H80" s="14">
        <f>IF(ISNUMBER(MATCH($A80,明細入力!$O$8:$O$307,0)),SUMIFS(明細入力!$L$8:$L$307,明細入力!$P$8:$P$307,$A80),"")</f>
        <v/>
      </c>
      <c r="I80" s="14">
        <f>IF(ISNUMBER(MATCH($A80,明細入力!$O$8:$O$307,0)),SUMIFS(明細入力!$J$8:$J$307,明細入力!$P$8:$P$307,$A80),"")</f>
        <v/>
      </c>
    </row>
    <row r="81">
      <c r="A81" s="19" t="n">
        <v>76</v>
      </c>
      <c r="B81" s="19">
        <f>IFERROR(INDEX(明細入力!$B$8:$B$307,MATCH($A81,明細入力!$O$8:$O$307,0))&amp;"","")</f>
        <v/>
      </c>
      <c r="C81" s="19">
        <f>IFERROR(INDEX(明細入力!$C$8:$C$307,MATCH($A81,明細入力!$O$8:$O$307,0))&amp;"","")</f>
        <v/>
      </c>
      <c r="D81" s="20">
        <f>IF(ISNUMBER(MATCH($A81,明細入力!$O$8:$O$307,0)),IF(COUNTIFS(明細入力!$P$8:$P$307,$A81,明細入力!$D$8:$D$307,"診療・治療")&gt;0,"○",""),"")</f>
        <v/>
      </c>
      <c r="E81" s="20">
        <f>IF(ISNUMBER(MATCH($A81,明細入力!$O$8:$O$307,0)),IF(COUNTIFS(明細入力!$P$8:$P$307,$A81,明細入力!$D$8:$D$307,"医薬品購入")&gt;0,"○",""),"")</f>
        <v/>
      </c>
      <c r="F81" s="20">
        <f>IF(ISNUMBER(MATCH($A81,明細入力!$O$8:$O$307,0)),IF(COUNTIFS(明細入力!$P$8:$P$307,$A81,明細入力!$D$8:$D$307,"介護保険サービス")&gt;0,"○",""),"")</f>
        <v/>
      </c>
      <c r="G81" s="20">
        <f>IF(ISNUMBER(MATCH($A81,明細入力!$O$8:$O$307,0)),IF(COUNTIFS(明細入力!$P$8:$P$307,$A81,明細入力!$D$8:$D$307,"その他の医療費")+COUNTIFS(明細入力!$P$8:$P$307,$A81,明細入力!$D$8:$D$307,"通院交通費*")&gt;0,"○",""),"")</f>
        <v/>
      </c>
      <c r="H81" s="14">
        <f>IF(ISNUMBER(MATCH($A81,明細入力!$O$8:$O$307,0)),SUMIFS(明細入力!$L$8:$L$307,明細入力!$P$8:$P$307,$A81),"")</f>
        <v/>
      </c>
      <c r="I81" s="14">
        <f>IF(ISNUMBER(MATCH($A81,明細入力!$O$8:$O$307,0)),SUMIFS(明細入力!$J$8:$J$307,明細入力!$P$8:$P$307,$A81),"")</f>
        <v/>
      </c>
    </row>
    <row r="82">
      <c r="A82" s="19" t="n">
        <v>77</v>
      </c>
      <c r="B82" s="19">
        <f>IFERROR(INDEX(明細入力!$B$8:$B$307,MATCH($A82,明細入力!$O$8:$O$307,0))&amp;"","")</f>
        <v/>
      </c>
      <c r="C82" s="19">
        <f>IFERROR(INDEX(明細入力!$C$8:$C$307,MATCH($A82,明細入力!$O$8:$O$307,0))&amp;"","")</f>
        <v/>
      </c>
      <c r="D82" s="20">
        <f>IF(ISNUMBER(MATCH($A82,明細入力!$O$8:$O$307,0)),IF(COUNTIFS(明細入力!$P$8:$P$307,$A82,明細入力!$D$8:$D$307,"診療・治療")&gt;0,"○",""),"")</f>
        <v/>
      </c>
      <c r="E82" s="20">
        <f>IF(ISNUMBER(MATCH($A82,明細入力!$O$8:$O$307,0)),IF(COUNTIFS(明細入力!$P$8:$P$307,$A82,明細入力!$D$8:$D$307,"医薬品購入")&gt;0,"○",""),"")</f>
        <v/>
      </c>
      <c r="F82" s="20">
        <f>IF(ISNUMBER(MATCH($A82,明細入力!$O$8:$O$307,0)),IF(COUNTIFS(明細入力!$P$8:$P$307,$A82,明細入力!$D$8:$D$307,"介護保険サービス")&gt;0,"○",""),"")</f>
        <v/>
      </c>
      <c r="G82" s="20">
        <f>IF(ISNUMBER(MATCH($A82,明細入力!$O$8:$O$307,0)),IF(COUNTIFS(明細入力!$P$8:$P$307,$A82,明細入力!$D$8:$D$307,"その他の医療費")+COUNTIFS(明細入力!$P$8:$P$307,$A82,明細入力!$D$8:$D$307,"通院交通費*")&gt;0,"○",""),"")</f>
        <v/>
      </c>
      <c r="H82" s="14">
        <f>IF(ISNUMBER(MATCH($A82,明細入力!$O$8:$O$307,0)),SUMIFS(明細入力!$L$8:$L$307,明細入力!$P$8:$P$307,$A82),"")</f>
        <v/>
      </c>
      <c r="I82" s="14">
        <f>IF(ISNUMBER(MATCH($A82,明細入力!$O$8:$O$307,0)),SUMIFS(明細入力!$J$8:$J$307,明細入力!$P$8:$P$307,$A82),"")</f>
        <v/>
      </c>
    </row>
    <row r="83">
      <c r="A83" s="19" t="n">
        <v>78</v>
      </c>
      <c r="B83" s="19">
        <f>IFERROR(INDEX(明細入力!$B$8:$B$307,MATCH($A83,明細入力!$O$8:$O$307,0))&amp;"","")</f>
        <v/>
      </c>
      <c r="C83" s="19">
        <f>IFERROR(INDEX(明細入力!$C$8:$C$307,MATCH($A83,明細入力!$O$8:$O$307,0))&amp;"","")</f>
        <v/>
      </c>
      <c r="D83" s="20">
        <f>IF(ISNUMBER(MATCH($A83,明細入力!$O$8:$O$307,0)),IF(COUNTIFS(明細入力!$P$8:$P$307,$A83,明細入力!$D$8:$D$307,"診療・治療")&gt;0,"○",""),"")</f>
        <v/>
      </c>
      <c r="E83" s="20">
        <f>IF(ISNUMBER(MATCH($A83,明細入力!$O$8:$O$307,0)),IF(COUNTIFS(明細入力!$P$8:$P$307,$A83,明細入力!$D$8:$D$307,"医薬品購入")&gt;0,"○",""),"")</f>
        <v/>
      </c>
      <c r="F83" s="20">
        <f>IF(ISNUMBER(MATCH($A83,明細入力!$O$8:$O$307,0)),IF(COUNTIFS(明細入力!$P$8:$P$307,$A83,明細入力!$D$8:$D$307,"介護保険サービス")&gt;0,"○",""),"")</f>
        <v/>
      </c>
      <c r="G83" s="20">
        <f>IF(ISNUMBER(MATCH($A83,明細入力!$O$8:$O$307,0)),IF(COUNTIFS(明細入力!$P$8:$P$307,$A83,明細入力!$D$8:$D$307,"その他の医療費")+COUNTIFS(明細入力!$P$8:$P$307,$A83,明細入力!$D$8:$D$307,"通院交通費*")&gt;0,"○",""),"")</f>
        <v/>
      </c>
      <c r="H83" s="14">
        <f>IF(ISNUMBER(MATCH($A83,明細入力!$O$8:$O$307,0)),SUMIFS(明細入力!$L$8:$L$307,明細入力!$P$8:$P$307,$A83),"")</f>
        <v/>
      </c>
      <c r="I83" s="14">
        <f>IF(ISNUMBER(MATCH($A83,明細入力!$O$8:$O$307,0)),SUMIFS(明細入力!$J$8:$J$307,明細入力!$P$8:$P$307,$A83),"")</f>
        <v/>
      </c>
    </row>
    <row r="84">
      <c r="A84" s="19" t="n">
        <v>79</v>
      </c>
      <c r="B84" s="19">
        <f>IFERROR(INDEX(明細入力!$B$8:$B$307,MATCH($A84,明細入力!$O$8:$O$307,0))&amp;"","")</f>
        <v/>
      </c>
      <c r="C84" s="19">
        <f>IFERROR(INDEX(明細入力!$C$8:$C$307,MATCH($A84,明細入力!$O$8:$O$307,0))&amp;"","")</f>
        <v/>
      </c>
      <c r="D84" s="20">
        <f>IF(ISNUMBER(MATCH($A84,明細入力!$O$8:$O$307,0)),IF(COUNTIFS(明細入力!$P$8:$P$307,$A84,明細入力!$D$8:$D$307,"診療・治療")&gt;0,"○",""),"")</f>
        <v/>
      </c>
      <c r="E84" s="20">
        <f>IF(ISNUMBER(MATCH($A84,明細入力!$O$8:$O$307,0)),IF(COUNTIFS(明細入力!$P$8:$P$307,$A84,明細入力!$D$8:$D$307,"医薬品購入")&gt;0,"○",""),"")</f>
        <v/>
      </c>
      <c r="F84" s="20">
        <f>IF(ISNUMBER(MATCH($A84,明細入力!$O$8:$O$307,0)),IF(COUNTIFS(明細入力!$P$8:$P$307,$A84,明細入力!$D$8:$D$307,"介護保険サービス")&gt;0,"○",""),"")</f>
        <v/>
      </c>
      <c r="G84" s="20">
        <f>IF(ISNUMBER(MATCH($A84,明細入力!$O$8:$O$307,0)),IF(COUNTIFS(明細入力!$P$8:$P$307,$A84,明細入力!$D$8:$D$307,"その他の医療費")+COUNTIFS(明細入力!$P$8:$P$307,$A84,明細入力!$D$8:$D$307,"通院交通費*")&gt;0,"○",""),"")</f>
        <v/>
      </c>
      <c r="H84" s="14">
        <f>IF(ISNUMBER(MATCH($A84,明細入力!$O$8:$O$307,0)),SUMIFS(明細入力!$L$8:$L$307,明細入力!$P$8:$P$307,$A84),"")</f>
        <v/>
      </c>
      <c r="I84" s="14">
        <f>IF(ISNUMBER(MATCH($A84,明細入力!$O$8:$O$307,0)),SUMIFS(明細入力!$J$8:$J$307,明細入力!$P$8:$P$307,$A84),"")</f>
        <v/>
      </c>
    </row>
    <row r="85">
      <c r="A85" s="19" t="n">
        <v>80</v>
      </c>
      <c r="B85" s="19">
        <f>IFERROR(INDEX(明細入力!$B$8:$B$307,MATCH($A85,明細入力!$O$8:$O$307,0))&amp;"","")</f>
        <v/>
      </c>
      <c r="C85" s="19">
        <f>IFERROR(INDEX(明細入力!$C$8:$C$307,MATCH($A85,明細入力!$O$8:$O$307,0))&amp;"","")</f>
        <v/>
      </c>
      <c r="D85" s="20">
        <f>IF(ISNUMBER(MATCH($A85,明細入力!$O$8:$O$307,0)),IF(COUNTIFS(明細入力!$P$8:$P$307,$A85,明細入力!$D$8:$D$307,"診療・治療")&gt;0,"○",""),"")</f>
        <v/>
      </c>
      <c r="E85" s="20">
        <f>IF(ISNUMBER(MATCH($A85,明細入力!$O$8:$O$307,0)),IF(COUNTIFS(明細入力!$P$8:$P$307,$A85,明細入力!$D$8:$D$307,"医薬品購入")&gt;0,"○",""),"")</f>
        <v/>
      </c>
      <c r="F85" s="20">
        <f>IF(ISNUMBER(MATCH($A85,明細入力!$O$8:$O$307,0)),IF(COUNTIFS(明細入力!$P$8:$P$307,$A85,明細入力!$D$8:$D$307,"介護保険サービス")&gt;0,"○",""),"")</f>
        <v/>
      </c>
      <c r="G85" s="20">
        <f>IF(ISNUMBER(MATCH($A85,明細入力!$O$8:$O$307,0)),IF(COUNTIFS(明細入力!$P$8:$P$307,$A85,明細入力!$D$8:$D$307,"その他の医療費")+COUNTIFS(明細入力!$P$8:$P$307,$A85,明細入力!$D$8:$D$307,"通院交通費*")&gt;0,"○",""),"")</f>
        <v/>
      </c>
      <c r="H85" s="14">
        <f>IF(ISNUMBER(MATCH($A85,明細入力!$O$8:$O$307,0)),SUMIFS(明細入力!$L$8:$L$307,明細入力!$P$8:$P$307,$A85),"")</f>
        <v/>
      </c>
      <c r="I85" s="14">
        <f>IF(ISNUMBER(MATCH($A85,明細入力!$O$8:$O$307,0)),SUMIFS(明細入力!$J$8:$J$307,明細入力!$P$8:$P$307,$A85),"")</f>
        <v/>
      </c>
    </row>
    <row r="87">
      <c r="B87" s="1" t="inlineStr">
        <is>
          <t>合計</t>
        </is>
      </c>
      <c r="H87" s="21">
        <f>SUM(H6:H85)</f>
        <v/>
      </c>
      <c r="I87" s="21">
        <f>SUM(I6:I85)</f>
        <v/>
      </c>
    </row>
    <row r="88">
      <c r="B88" s="5" t="inlineStr">
        <is>
          <t>80組を超える場合は、行をコピーして式を延長してください。</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2026-10-12T13:50:09Z</dcterms:created>
  <dcterms:modified xmlns:dcterms="http://purl.org/dc/terms/" xmlns:xsi="http://www.w3.org/2001/XMLSchema-instance" xsi:type="dcterms:W3CDTF">2026-10-12T13:50:09Z</dcterms:modified>
</cp:coreProperties>
</file>