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計算" sheetId="1" state="visible" r:id="rId1"/>
    <sheet xmlns:r="http://schemas.openxmlformats.org/officeDocument/2006/relationships" name="速算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#,##0.0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66666"/>
      <sz val="9"/>
    </font>
    <font>
      <b val="1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00897B"/>
      </patternFill>
    </fill>
    <fill>
      <patternFill patternType="solid">
        <fgColor rgb="00FFF8E1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3" borderId="1" pivotButton="0" quotePrefix="0" xfId="0"/>
    <xf numFmtId="0" fontId="3" fillId="0" borderId="0" pivotButton="0" quotePrefix="0" xfId="0"/>
    <xf numFmtId="3" fontId="0" fillId="3" borderId="1" pivotButton="0" quotePrefix="0" xfId="0"/>
    <xf numFmtId="165" fontId="0" fillId="3" borderId="1" pivotButton="0" quotePrefix="0" xfId="0"/>
    <xf numFmtId="165" fontId="0" fillId="0" borderId="1" pivotButton="0" quotePrefix="0" xfId="0"/>
    <xf numFmtId="1" fontId="0" fillId="0" borderId="1" pivotButton="0" quotePrefix="0" xfId="0"/>
    <xf numFmtId="3" fontId="0" fillId="0" borderId="1" pivotButton="0" quotePrefix="0" xfId="0"/>
    <xf numFmtId="49" fontId="0" fillId="0" borderId="1" pivotButton="0" quotePrefix="0" xfId="0"/>
    <xf numFmtId="49" fontId="0" fillId="4" borderId="1" pivotButton="0" quotePrefix="0" xfId="0"/>
    <xf numFmtId="3" fontId="0" fillId="4" borderId="1" pivotButton="0" quotePrefix="0" xfId="0"/>
    <xf numFmtId="166" fontId="0" fillId="4" borderId="1" pivotButton="0" quotePrefix="0" xfId="0"/>
    <xf numFmtId="1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52" customWidth="1" min="1" max="1"/>
    <col width="34" customWidth="1" min="2" max="2"/>
    <col width="70" customWidth="1" min="3" max="3"/>
  </cols>
  <sheetData>
    <row r="1">
      <c r="A1" s="1" t="inlineStr">
        <is>
          <t>退職所得の源泉徴収票 税額計算シート（令和8年分・申告書あり/なし対応）</t>
        </is>
      </c>
    </row>
    <row r="2">
      <c r="A2" s="2" t="inlineStr">
        <is>
          <t>入力（黄色のセルだけ変更してください）</t>
        </is>
      </c>
    </row>
    <row r="3">
      <c r="A3" t="inlineStr">
        <is>
          <t>立場（使用人／役員等）</t>
        </is>
      </c>
      <c r="B3" s="3" t="inlineStr">
        <is>
          <t>使用人</t>
        </is>
      </c>
      <c r="C3" s="4" t="inlineStr">
        <is>
          <t>役員等は取締役・監査役など。使用人から役員に昇格したなど立場が混在する場合は対象外</t>
        </is>
      </c>
    </row>
    <row r="4">
      <c r="A4" t="inlineStr">
        <is>
          <t>退職所得の受給に関する申告書</t>
        </is>
      </c>
      <c r="B4" s="3" t="inlineStr">
        <is>
          <t>提出あり</t>
        </is>
      </c>
      <c r="C4" s="4" t="inlineStr">
        <is>
          <t>「提出あり」は他に支払済みの退職手当等がないケース。他にある場合は対象外</t>
        </is>
      </c>
    </row>
    <row r="5">
      <c r="A5" t="inlineStr">
        <is>
          <t>障害者になったことが直接の原因で退職</t>
        </is>
      </c>
      <c r="B5" s="3" t="inlineStr">
        <is>
          <t>いいえ</t>
        </is>
      </c>
      <c r="C5" s="4" t="inlineStr">
        <is>
          <t>「はい」で退職所得控除額に100万円を加算</t>
        </is>
      </c>
    </row>
    <row r="6">
      <c r="A6" t="inlineStr">
        <is>
          <t>退職手当等の支払金額（円）</t>
        </is>
      </c>
      <c r="B6" s="5" t="n">
        <v>10000000</v>
      </c>
      <c r="C6" s="4" t="inlineStr">
        <is>
          <t>見本の設例と同じ値を初期入力しています</t>
        </is>
      </c>
    </row>
    <row r="7">
      <c r="A7" t="inlineStr">
        <is>
          <t>就職年月日</t>
        </is>
      </c>
      <c r="B7" s="6" t="n">
        <v>39173</v>
      </c>
      <c r="C7" s="4" t="inlineStr"/>
    </row>
    <row r="8">
      <c r="A8" t="inlineStr">
        <is>
          <t>退職年月日</t>
        </is>
      </c>
      <c r="B8" s="6" t="n">
        <v>46376</v>
      </c>
      <c r="C8" s="4" t="inlineStr">
        <is>
          <t>支払が令和8年中であることが前提</t>
        </is>
      </c>
    </row>
    <row r="9">
      <c r="A9" t="inlineStr">
        <is>
          <t>勤続年数を直接入力（任意）</t>
        </is>
      </c>
      <c r="B9" s="3" t="n"/>
      <c r="C9" s="4" t="inlineStr">
        <is>
          <t>通算期間があるときなど。入力すると日付から求めた年数より優先</t>
        </is>
      </c>
    </row>
    <row r="11">
      <c r="A11" s="2" t="inlineStr">
        <is>
          <t>計算</t>
        </is>
      </c>
    </row>
    <row r="12">
      <c r="A12" t="inlineStr">
        <is>
          <t>退職日の翌日（初日算入のため）</t>
        </is>
      </c>
      <c r="B12" s="7">
        <f>B8+1</f>
        <v/>
      </c>
    </row>
    <row r="13">
      <c r="A13" t="inlineStr">
        <is>
          <t>暦月差</t>
        </is>
      </c>
      <c r="B13" s="8">
        <f>(YEAR(B12)-YEAR(B7))*12+MONTH(B12)-MONTH(B7)-IF(DAY(B12)&lt;DAY(B7),1,0)</f>
        <v/>
      </c>
    </row>
    <row r="14">
      <c r="A14" t="inlineStr">
        <is>
          <t>勤続年数（1年未満の端数は切上げ）</t>
        </is>
      </c>
      <c r="B14" s="8">
        <f>IF(B9&gt;0,INT(B9),INT(B13/12)+IF(OR(MOD(B13,12)&gt;0,DAY(B12)&lt;&gt;DAY(B7)),1,0))</f>
        <v/>
      </c>
    </row>
    <row r="15">
      <c r="A15" t="inlineStr">
        <is>
          <t>退職所得控除額（円）</t>
        </is>
      </c>
      <c r="B15" s="9">
        <f>IF(B14&lt;=20,MAX(800000,400000*B14),8000000+700000*(B14-20))+IF(B5="はい",1000000,0)</f>
        <v/>
      </c>
    </row>
    <row r="16">
      <c r="A16" t="inlineStr">
        <is>
          <t>区分（退職手当等の種類）</t>
        </is>
      </c>
      <c r="B16" s="10">
        <f>IF(B14&lt;=5,IF(B3="役員等","特定役員退職手当等","短期退職手当等"),"一般退職手当等")</f>
        <v/>
      </c>
    </row>
    <row r="17">
      <c r="A17" t="inlineStr">
        <is>
          <t>支払金額－退職所得控除額</t>
        </is>
      </c>
      <c r="B17" s="9">
        <f>MAX(0,B6-B15)</f>
        <v/>
      </c>
    </row>
    <row r="18">
      <c r="A18" t="inlineStr">
        <is>
          <t>退職所得の金額（千円未満切捨前）</t>
        </is>
      </c>
      <c r="B18" s="9">
        <f>IF(B16="特定役員退職手当等",B17,IF(B16="短期退職手当等",IF(B17&lt;=3000000,INT(B17/2),1500000+B17-3000000),INT(B17/2)))</f>
        <v/>
      </c>
    </row>
    <row r="19">
      <c r="A19" t="inlineStr">
        <is>
          <t>課税退職所得金額（千円未満切捨）</t>
        </is>
      </c>
      <c r="B19" s="9">
        <f>INT(B18/1000)*1000</f>
        <v/>
      </c>
    </row>
    <row r="20">
      <c r="A20" t="inlineStr">
        <is>
          <t>適用する所得税率（%）</t>
        </is>
      </c>
      <c r="B20" s="8">
        <f>INDEX(速算表!B2:B8,MATCH(B19,速算表!A2:A8,1))</f>
        <v/>
      </c>
    </row>
    <row r="21">
      <c r="A21" t="inlineStr">
        <is>
          <t>速算表の控除額（円）</t>
        </is>
      </c>
      <c r="B21" s="9">
        <f>INDEX(速算表!C2:C8,MATCH(B19,速算表!A2:A8,1))</f>
        <v/>
      </c>
    </row>
    <row r="22">
      <c r="A22" t="inlineStr">
        <is>
          <t>申告書ありの源泉徴収税額（所得税＋復興特別所得税）</t>
        </is>
      </c>
      <c r="B22" s="9">
        <f>IF(B19&lt;=0,0,INT((B19*B20-B21*100)*1021/100000))</f>
        <v/>
      </c>
    </row>
    <row r="23">
      <c r="A23" t="inlineStr">
        <is>
          <t>申告書なしの源泉徴収税額（支払金額×20.42%）</t>
        </is>
      </c>
      <c r="B23" s="9">
        <f>INT(B6*2042/10000)</f>
        <v/>
      </c>
    </row>
    <row r="25">
      <c r="A25" s="2" t="inlineStr">
        <is>
          <t>源泉徴収票への転記（⑤〜⑨は手引の欄番号）</t>
        </is>
      </c>
    </row>
    <row r="26">
      <c r="A26" t="inlineStr">
        <is>
          <t>③ 区分（上段／下段）</t>
        </is>
      </c>
      <c r="B26" s="11">
        <f>IF(B4="提出あり","上段（申告書あり・他の退職手当等なし）","下段（申告書なし・20.42%）")</f>
        <v/>
      </c>
    </row>
    <row r="27">
      <c r="A27" t="inlineStr">
        <is>
          <t>④ 番号</t>
        </is>
      </c>
      <c r="B27" s="11" t="inlineStr">
        <is>
          <t>空欄（一般的な退職手当等）</t>
        </is>
      </c>
    </row>
    <row r="28">
      <c r="A28" t="inlineStr">
        <is>
          <t>⑤ 支払金額（円）</t>
        </is>
      </c>
      <c r="B28" s="12">
        <f>B6</f>
        <v/>
      </c>
    </row>
    <row r="29">
      <c r="A29" t="inlineStr">
        <is>
          <t>⑥ 源泉徴収税額（円）</t>
        </is>
      </c>
      <c r="B29" s="12">
        <f>IF(B4="提出あり",B22,B23)</f>
        <v/>
      </c>
    </row>
    <row r="30">
      <c r="A30" t="inlineStr">
        <is>
          <t>⑦ 特別徴収税額 市町村民税（円）</t>
        </is>
      </c>
      <c r="B30" s="12">
        <f>INT(B19*6/100/100)*100</f>
        <v/>
      </c>
    </row>
    <row r="31">
      <c r="A31" t="inlineStr">
        <is>
          <t>⑦ 特別徴収税額 道府県民税（円）</t>
        </is>
      </c>
      <c r="B31" s="12">
        <f>INT(B19*4/100/100)*100</f>
        <v/>
      </c>
    </row>
    <row r="32">
      <c r="A32" t="inlineStr">
        <is>
          <t>⑧ 退職所得控除額（万円）</t>
        </is>
      </c>
      <c r="B32" s="13">
        <f>IF(B4="提出あり",B15/10000,"手引に例示なし（所轄税務署で確認）")</f>
        <v/>
      </c>
    </row>
    <row r="33">
      <c r="A33" t="inlineStr">
        <is>
          <t>⑨ 勤続年数（年）</t>
        </is>
      </c>
      <c r="B33" s="14">
        <f>B14</f>
        <v/>
      </c>
    </row>
    <row r="34">
      <c r="A34" t="inlineStr">
        <is>
          <t>差引支給額（参考・円）</t>
        </is>
      </c>
      <c r="B34" s="12">
        <f>B6-B29-B30-B31</f>
        <v/>
      </c>
    </row>
    <row r="36">
      <c r="A36" s="15" t="inlineStr">
        <is>
          <t>注意</t>
        </is>
      </c>
    </row>
    <row r="37">
      <c r="A37" s="16" t="inlineStr">
        <is>
          <t>・令和8年分（令和8年中に支払が確定した退職手当等）の様式・税率（復興特別所得税込み102.1%）が前提です。令和9年以後の支払には使えません。</t>
        </is>
      </c>
    </row>
    <row r="38">
      <c r="A38" s="16" t="inlineStr">
        <is>
          <t>・本年中に他の退職手当等を受けている場合、短期退職手当等と一般退職手当等が混在する場合、障害者加算以外の特例、非居住者、死亡退職は計算対象外です。</t>
        </is>
      </c>
    </row>
    <row r="39">
      <c r="A39" s="16" t="inlineStr">
        <is>
          <t>・特別徴収税額は市町村民税6%・道府県民税4%（合計10%）の標準的な割合で、各100円未満切捨てです。内訳の扱いは自治体で異なる場合があります。</t>
        </is>
      </c>
    </row>
    <row r="40">
      <c r="A40" s="16" t="inlineStr">
        <is>
          <t>・④番号は、確定拠出年金の老齢給付金の一時金（2）、みなし退職手当等（1）、株式報酬（3〜7）などに当たる場合に記載が必要です（国税庁の手引）。</t>
        </is>
      </c>
    </row>
    <row r="41">
      <c r="A41" s="16" t="inlineStr">
        <is>
          <t>・最終的な記載は国税庁の手引と、お住まいの市区町村・所轄税務署の案内で確認してください。</t>
        </is>
      </c>
    </row>
  </sheetData>
  <mergeCells count="3">
    <mergeCell ref="A11:C11"/>
    <mergeCell ref="A2:C2"/>
    <mergeCell ref="A25:C25"/>
  </mergeCells>
  <dataValidations count="3">
    <dataValidation sqref="B3" showDropDown="0" showInputMessage="0" showErrorMessage="0" allowBlank="0" type="list">
      <formula1>"使用人,役員等"</formula1>
    </dataValidation>
    <dataValidation sqref="B4" showDropDown="0" showInputMessage="0" showErrorMessage="0" allowBlank="0" type="list">
      <formula1>"提出あり,提出なし"</formula1>
    </dataValidation>
    <dataValidation sqref="B5" showDropDown="0" showInputMessage="0" showErrorMessage="0" allowBlank="0" type="list">
      <formula1>"いいえ,はい"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2" t="inlineStr">
        <is>
          <t>課税退職所得金額の下限（円）</t>
        </is>
      </c>
      <c r="B1" s="2" t="inlineStr">
        <is>
          <t>所得税率（%）</t>
        </is>
      </c>
      <c r="C1" s="2" t="inlineStr">
        <is>
          <t>控除額（円）</t>
        </is>
      </c>
      <c r="D1" s="2" t="inlineStr">
        <is>
          <t>上限（参考）</t>
        </is>
      </c>
    </row>
    <row r="2">
      <c r="A2" s="17" t="n">
        <v>0</v>
      </c>
      <c r="B2" t="n">
        <v>5</v>
      </c>
      <c r="C2" s="17" t="n">
        <v>0</v>
      </c>
      <c r="D2" t="inlineStr">
        <is>
          <t>195万円以下</t>
        </is>
      </c>
    </row>
    <row r="3">
      <c r="A3" s="17" t="n">
        <v>1950001</v>
      </c>
      <c r="B3" t="n">
        <v>10</v>
      </c>
      <c r="C3" s="17" t="n">
        <v>97500</v>
      </c>
      <c r="D3" t="inlineStr">
        <is>
          <t>195万円超330万円以下</t>
        </is>
      </c>
    </row>
    <row r="4">
      <c r="A4" s="17" t="n">
        <v>3300001</v>
      </c>
      <c r="B4" t="n">
        <v>20</v>
      </c>
      <c r="C4" s="17" t="n">
        <v>427500</v>
      </c>
      <c r="D4" t="inlineStr">
        <is>
          <t>330万円超695万円以下</t>
        </is>
      </c>
    </row>
    <row r="5">
      <c r="A5" s="17" t="n">
        <v>6950001</v>
      </c>
      <c r="B5" t="n">
        <v>23</v>
      </c>
      <c r="C5" s="17" t="n">
        <v>636000</v>
      </c>
      <c r="D5" t="inlineStr">
        <is>
          <t>695万円超900万円以下</t>
        </is>
      </c>
    </row>
    <row r="6">
      <c r="A6" s="17" t="n">
        <v>9000001</v>
      </c>
      <c r="B6" t="n">
        <v>33</v>
      </c>
      <c r="C6" s="17" t="n">
        <v>1536000</v>
      </c>
      <c r="D6" t="inlineStr">
        <is>
          <t>900万円超1,800万円以下</t>
        </is>
      </c>
    </row>
    <row r="7">
      <c r="A7" s="17" t="n">
        <v>18000001</v>
      </c>
      <c r="B7" t="n">
        <v>40</v>
      </c>
      <c r="C7" s="17" t="n">
        <v>2796000</v>
      </c>
      <c r="D7" t="inlineStr">
        <is>
          <t>1,800万円超4,000万円以下</t>
        </is>
      </c>
    </row>
    <row r="8">
      <c r="A8" s="17" t="n">
        <v>40000001</v>
      </c>
      <c r="B8" t="n">
        <v>45</v>
      </c>
      <c r="C8" s="17" t="n">
        <v>4796000</v>
      </c>
      <c r="D8" t="inlineStr">
        <is>
          <t>4,000万円超</t>
        </is>
      </c>
    </row>
    <row r="10">
      <c r="A10" t="inlineStr">
        <is>
          <t>出典：国税庁 タックスアンサー No.2732 別紙「退職所得の源泉徴収税額の速算表」（令和8年4月1日現在法令等）。税額＝（課税退職所得金額×税率－控除額）×102.1%、1円未満切捨て。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2026-10-22T07:44:44Z</dcterms:created>
  <dcterms:modified xmlns:dcterms="http://purl.org/dc/terms/" xmlns:xsi="http://www.w3.org/2001/XMLSchema-instance" xsi:type="dcterms:W3CDTF">2026-10-22T07:44:44Z</dcterms:modified>
</cp:coreProperties>
</file>